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dados\Secretarias\SML\PREGAO ELETRONICO\2025 - PREGÃO ELETRÔNICO - LEI 14.133-2021\2025\EDITAL 292-2025 - ROÇAGEM, CAPINA, VARRIÇÃO, PINTURA DE VIAS PÚBLICAS\"/>
    </mc:Choice>
  </mc:AlternateContent>
  <bookViews>
    <workbookView xWindow="0" yWindow="0" windowWidth="23040" windowHeight="9372"/>
  </bookViews>
  <sheets>
    <sheet name="0. Qtdades e Custos" sheetId="1" r:id="rId1"/>
    <sheet name="1. Capina e Roçada" sheetId="2" r:id="rId2"/>
    <sheet name="2. Varrição Manual" sheetId="3" r:id="rId3"/>
    <sheet name="3. Varrição Mecanizada" sheetId="4" r:id="rId4"/>
    <sheet name="4. Pintura Meio-Fios" sheetId="5" r:id="rId5"/>
    <sheet name="6. Equipe Técnica" sheetId="6" r:id="rId6"/>
    <sheet name="7.Encargos Sociais" sheetId="7" r:id="rId7"/>
    <sheet name="8.CAGED" sheetId="8" r:id="rId8"/>
    <sheet name="9.BDI" sheetId="9" r:id="rId9"/>
    <sheet name="10. Depreciação" sheetId="10" r:id="rId10"/>
    <sheet name="11. Remuneração de capital" sheetId="11" r:id="rId11"/>
  </sheets>
  <definedNames>
    <definedName name="AbaDeprec">'10. Depreciação'!$A$1</definedName>
    <definedName name="AbaRemun">'11. Remuneração de capital'!$A$1</definedName>
    <definedName name="Google_Sheet_Link_1042153561_717510486" hidden="1">Print_Titles_0_0_0_0_0</definedName>
    <definedName name="Google_Sheet_Link_1050453953_486749058" hidden="1">'0. Qtdades e Custos'!Print_Titles_0_0_0_0_0</definedName>
    <definedName name="Google_Sheet_Link_105190640" hidden="1">AbaDeprec</definedName>
    <definedName name="Google_Sheet_Link_1087969283" hidden="1">AbaDeprec</definedName>
    <definedName name="Google_Sheet_Link_1128194504_1262095295" hidden="1">Print_Titles_0_0_0_0_0_0</definedName>
    <definedName name="Google_Sheet_Link_1135249405_2071846243" hidden="1">Print_Titles_0_0</definedName>
    <definedName name="Google_Sheet_Link_1163500045_277266387" hidden="1">Print_Titles_0_0_0_0</definedName>
    <definedName name="Google_Sheet_Link_1220612232_277266387" hidden="1">'0. Qtdades e Custos'!Print_Titles_0_0_0_0_0_0</definedName>
    <definedName name="Google_Sheet_Link_1245280742_2071846243" hidden="1">'0. Qtdades e Custos'!Print_Titles_0_0_0_0_0_0</definedName>
    <definedName name="Google_Sheet_Link_1307130700_717510486" hidden="1">'0. Qtdades e Custos'!Print_Titles_0_0_0_0</definedName>
    <definedName name="Google_Sheet_Link_1316656248_277266387" hidden="1">'0. Qtdades e Custos'!Print_Titles_0_0</definedName>
    <definedName name="Google_Sheet_Link_1320815511_486749058" hidden="1">'0. Qtdades e Custos'!Print_Titles_0_0_0_0_0_0</definedName>
    <definedName name="Google_Sheet_Link_1385402849" hidden="1">AbaRemun</definedName>
    <definedName name="Google_Sheet_Link_138612331_486749058" hidden="1">Print_Titles_0_0_0</definedName>
    <definedName name="Google_Sheet_Link_1395446409" hidden="1">AbaDeprec</definedName>
    <definedName name="Google_Sheet_Link_1418664634" hidden="1">AbaRemun</definedName>
    <definedName name="Google_Sheet_Link_1422765692_717510486" hidden="1">'0. Qtdades e Custos'!Print_Titles_0_0_0</definedName>
    <definedName name="Google_Sheet_Link_1426506448" hidden="1">AbaRemun</definedName>
    <definedName name="Google_Sheet_Link_1431348254" hidden="1">AbaDeprec</definedName>
    <definedName name="Google_Sheet_Link_1438385033_486749058" hidden="1">Print_Titles_0</definedName>
    <definedName name="Google_Sheet_Link_1453905426_1262095295" hidden="1">'0. Qtdades e Custos'!Print_Titles_0</definedName>
    <definedName name="Google_Sheet_Link_1548889284_274185757" hidden="1">'0. Qtdades e Custos'!Print_Titles_0_0</definedName>
    <definedName name="Google_Sheet_Link_1573280766_274185757" hidden="1">'0. Qtdades e Custos'!Print_Titles_0_0_0_0</definedName>
    <definedName name="Google_Sheet_Link_1601518685_274185757" hidden="1">'0. Qtdades e Custos'!Print_Titles_0</definedName>
    <definedName name="Google_Sheet_Link_1604018570" hidden="1">AbaRemun</definedName>
    <definedName name="Google_Sheet_Link_1616338293" hidden="1">AbaDeprec</definedName>
    <definedName name="Google_Sheet_Link_1662217783_486749058" hidden="1">'0. Qtdades e Custos'!Print_Titles_0_0_0_0</definedName>
    <definedName name="Google_Sheet_Link_1685681044_1262095295" hidden="1">'0. Qtdades e Custos'!Print_Titles_0_0_0_0</definedName>
    <definedName name="Google_Sheet_Link_1701136735" hidden="1">AbaDeprec</definedName>
    <definedName name="Google_Sheet_Link_1809128286" hidden="1">AbaRemun</definedName>
    <definedName name="Google_Sheet_Link_1840243620_1262095295" hidden="1">'0. Qtdades e Custos'!Print_Titles_0_0</definedName>
    <definedName name="Google_Sheet_Link_1900009241" hidden="1">AbaDeprec</definedName>
    <definedName name="Google_Sheet_Link_1900302552_717510486" hidden="1">'0. Qtdades e Custos'!Print_Titles_0_0_0_0_0_0</definedName>
    <definedName name="Google_Sheet_Link_2015704365" hidden="1">AbaDeprec</definedName>
    <definedName name="Google_Sheet_Link_2095691374_486749058" hidden="1">'0. Qtdades e Custos'!Print_Titles_0_0</definedName>
    <definedName name="Google_Sheet_Link_2114911737_274185757" hidden="1">'0. Qtdades e Custos'!Print_Titles_0_0_0</definedName>
    <definedName name="Google_Sheet_Link_226921449_274185757" hidden="1">'0. Qtdades e Custos'!Print_Titles_0_0_0_0_0_0</definedName>
    <definedName name="Google_Sheet_Link_232194057" hidden="1">AbaRemun</definedName>
    <definedName name="Google_Sheet_Link_242342722" hidden="1">AbaDeprec</definedName>
    <definedName name="Google_Sheet_Link_272083301_1262095295" hidden="1">'0. Qtdades e Custos'!Print_Titles_0_0_0</definedName>
    <definedName name="Google_Sheet_Link_381194700_277266387" hidden="1">'0. Qtdades e Custos'!Print_Titles_0_0_0</definedName>
    <definedName name="Google_Sheet_Link_449320437_717510486" hidden="1">'0. Qtdades e Custos'!Print_Titles_0</definedName>
    <definedName name="Google_Sheet_Link_462677635" hidden="1">AbaRemun</definedName>
    <definedName name="Google_Sheet_Link_508534547" hidden="1">AbaRemun</definedName>
    <definedName name="Google_Sheet_Link_605010821_717510486" hidden="1">'0. Qtdades e Custos'!Print_Titles_0_0</definedName>
    <definedName name="Google_Sheet_Link_610769732_277266387" hidden="1">'0. Qtdades e Custos'!Print_Titles_0_0_0_0_0</definedName>
    <definedName name="Google_Sheet_Link_612677134_274185757" hidden="1">'0. Qtdades e Custos'!Print_Titles_0_0_0_0_0</definedName>
    <definedName name="Google_Sheet_Link_639513693" hidden="1">AbaRemun</definedName>
    <definedName name="Google_Sheet_Link_730534228" hidden="1">AbaDeprec</definedName>
    <definedName name="Google_Sheet_Link_741497956" hidden="1">AbaRemun</definedName>
    <definedName name="Google_Sheet_Link_747925257_2071846243" hidden="1">'0. Qtdades e Custos'!Print_Titles_0_0_0_0</definedName>
    <definedName name="Google_Sheet_Link_880592875_2071846243" hidden="1">'0. Qtdades e Custos'!Print_Titles_0_0_0</definedName>
    <definedName name="Google_Sheet_Link_900373810_2071846243" hidden="1">'0. Qtdades e Custos'!Print_Titles_0</definedName>
    <definedName name="Google_Sheet_Link_901519124_277266387" hidden="1">'0. Qtdades e Custos'!Print_Titles_0</definedName>
    <definedName name="Google_Sheet_Link_917123156_1262095295" hidden="1">'0. Qtdades e Custos'!Print_Titles_0_0_0_0_0</definedName>
    <definedName name="Google_Sheet_Link_946363014_2071846243" hidden="1">'0. Qtdades e Custos'!Print_Titles_0_0_0_0_0</definedName>
    <definedName name="Print_Titles_0" localSheetId="0">'0. Qtdades e Custos'!$1:$22</definedName>
    <definedName name="Print_Titles_0" localSheetId="1">'1. Capina e Roçada'!$1:$8</definedName>
    <definedName name="Print_Titles_0" localSheetId="2">'2. Varrição Manual'!$1:$8</definedName>
    <definedName name="Print_Titles_0" localSheetId="3">'3. Varrição Mecanizada'!$1:$8</definedName>
    <definedName name="Print_Titles_0" localSheetId="4">'4. Pintura Meio-Fios'!$1:$8</definedName>
    <definedName name="Print_Titles_0" localSheetId="5">'6. Equipe Técnica'!$1:$8</definedName>
    <definedName name="Print_Titles_0_0" localSheetId="0">'0. Qtdades e Custos'!$1:$22</definedName>
    <definedName name="Print_Titles_0_0" localSheetId="1">'1. Capina e Roçada'!$1:$8</definedName>
    <definedName name="Print_Titles_0_0" localSheetId="2">'2. Varrição Manual'!$1:$8</definedName>
    <definedName name="Print_Titles_0_0" localSheetId="3">'3. Varrição Mecanizada'!$1:$8</definedName>
    <definedName name="Print_Titles_0_0" localSheetId="4">'4. Pintura Meio-Fios'!$1:$8</definedName>
    <definedName name="Print_Titles_0_0" localSheetId="5">'6. Equipe Técnica'!$1:$8</definedName>
    <definedName name="Print_Titles_0_0_0" localSheetId="0">'0. Qtdades e Custos'!$1:$22</definedName>
    <definedName name="Print_Titles_0_0_0" localSheetId="1">'1. Capina e Roçada'!$1:$8</definedName>
    <definedName name="Print_Titles_0_0_0" localSheetId="2">'2. Varrição Manual'!$1:$8</definedName>
    <definedName name="Print_Titles_0_0_0" localSheetId="3">'3. Varrição Mecanizada'!$1:$8</definedName>
    <definedName name="Print_Titles_0_0_0" localSheetId="4">'4. Pintura Meio-Fios'!$1:$8</definedName>
    <definedName name="Print_Titles_0_0_0" localSheetId="5">'6. Equipe Técnica'!$1:$8</definedName>
    <definedName name="Print_Titles_0_0_0_0" localSheetId="0">'0. Qtdades e Custos'!$1:$22</definedName>
    <definedName name="Print_Titles_0_0_0_0" localSheetId="1">'1. Capina e Roçada'!$1:$8</definedName>
    <definedName name="Print_Titles_0_0_0_0" localSheetId="2">'2. Varrição Manual'!$1:$8</definedName>
    <definedName name="Print_Titles_0_0_0_0" localSheetId="3">'3. Varrição Mecanizada'!$1:$8</definedName>
    <definedName name="Print_Titles_0_0_0_0" localSheetId="4">'4. Pintura Meio-Fios'!$1:$8</definedName>
    <definedName name="Print_Titles_0_0_0_0" localSheetId="5">'6. Equipe Técnica'!$1:$8</definedName>
    <definedName name="Print_Titles_0_0_0_0_0" localSheetId="0">'0. Qtdades e Custos'!$1:$22</definedName>
    <definedName name="Print_Titles_0_0_0_0_0" localSheetId="1">'1. Capina e Roçada'!$1:$8</definedName>
    <definedName name="Print_Titles_0_0_0_0_0" localSheetId="2">'2. Varrição Manual'!$1:$8</definedName>
    <definedName name="Print_Titles_0_0_0_0_0" localSheetId="3">'3. Varrição Mecanizada'!$1:$8</definedName>
    <definedName name="Print_Titles_0_0_0_0_0" localSheetId="4">'4. Pintura Meio-Fios'!$1:$8</definedName>
    <definedName name="Print_Titles_0_0_0_0_0" localSheetId="5">'6. Equipe Técnica'!$1:$8</definedName>
    <definedName name="Print_Titles_0_0_0_0_0_0" localSheetId="0">'0. Qtdades e Custos'!$1:$22</definedName>
    <definedName name="Print_Titles_0_0_0_0_0_0" localSheetId="1">'1. Capina e Roçada'!$1:$8</definedName>
    <definedName name="Print_Titles_0_0_0_0_0_0" localSheetId="2">'2. Varrição Manual'!$1:$8</definedName>
    <definedName name="Print_Titles_0_0_0_0_0_0" localSheetId="3">'3. Varrição Mecanizada'!$1:$8</definedName>
    <definedName name="Print_Titles_0_0_0_0_0_0" localSheetId="4">'4. Pintura Meio-Fios'!$1:$8</definedName>
    <definedName name="Print_Titles_0_0_0_0_0_0" localSheetId="5">'6. Equipe Técnica'!$1:$8</definedName>
  </definedNames>
  <calcPr calcId="152511"/>
  <extLst>
    <ext uri="GoogleSheetsCustomDataVersion2">
      <go:sheetsCustomData xmlns:go="http://customooxmlschemas.google.com/" r:id="rId15" roundtripDataChecksum="36y9ffr4yYYP04Yoe93eG5uirhi6pqEMwsJ2Q6iU5ME="/>
    </ext>
  </extLst>
</workbook>
</file>

<file path=xl/calcChain.xml><?xml version="1.0" encoding="utf-8"?>
<calcChain xmlns="http://schemas.openxmlformats.org/spreadsheetml/2006/main">
  <c r="C15" i="9" l="1"/>
  <c r="C20" i="9" s="1"/>
  <c r="F13" i="9"/>
  <c r="E13" i="9"/>
  <c r="D13" i="9"/>
  <c r="C27" i="8"/>
  <c r="C25" i="8"/>
  <c r="C26" i="8" s="1"/>
  <c r="C31" i="7" s="1"/>
  <c r="C23" i="8"/>
  <c r="C20" i="7"/>
  <c r="C17" i="7"/>
  <c r="C305" i="6"/>
  <c r="E303" i="6"/>
  <c r="C303" i="6"/>
  <c r="E301" i="6"/>
  <c r="D304" i="6" s="1"/>
  <c r="E304" i="6" s="1"/>
  <c r="D305" i="6" s="1"/>
  <c r="E305" i="6" s="1"/>
  <c r="F306" i="6" s="1"/>
  <c r="E39" i="6" s="1"/>
  <c r="C296" i="6"/>
  <c r="E282" i="6"/>
  <c r="C278" i="6"/>
  <c r="E274" i="6"/>
  <c r="D267" i="6"/>
  <c r="E267" i="6" s="1"/>
  <c r="E263" i="6"/>
  <c r="C262" i="6"/>
  <c r="C280" i="6" s="1"/>
  <c r="E280" i="6" s="1"/>
  <c r="C259" i="6"/>
  <c r="C257" i="6"/>
  <c r="E256" i="6"/>
  <c r="D259" i="6" s="1"/>
  <c r="E259" i="6" s="1"/>
  <c r="D260" i="6" s="1"/>
  <c r="D256" i="6"/>
  <c r="D296" i="6" s="1"/>
  <c r="E296" i="6" s="1"/>
  <c r="F297" i="6" s="1"/>
  <c r="E38" i="6" s="1"/>
  <c r="C249" i="6"/>
  <c r="E247" i="6"/>
  <c r="D248" i="6" s="1"/>
  <c r="E248" i="6" s="1"/>
  <c r="D249" i="6" s="1"/>
  <c r="E249" i="6" s="1"/>
  <c r="F250" i="6" s="1"/>
  <c r="E32" i="6" s="1"/>
  <c r="E245" i="6"/>
  <c r="C240" i="6"/>
  <c r="E226" i="6"/>
  <c r="C224" i="6"/>
  <c r="E224" i="6" s="1"/>
  <c r="E218" i="6"/>
  <c r="E207" i="6"/>
  <c r="C206" i="6"/>
  <c r="C222" i="6" s="1"/>
  <c r="C201" i="6"/>
  <c r="D200" i="6"/>
  <c r="D188" i="6"/>
  <c r="E188" i="6" s="1"/>
  <c r="C188" i="6"/>
  <c r="D187" i="6"/>
  <c r="C187" i="6"/>
  <c r="E187" i="6" s="1"/>
  <c r="D186" i="6"/>
  <c r="E186" i="6" s="1"/>
  <c r="C186" i="6"/>
  <c r="E185" i="6"/>
  <c r="D185" i="6"/>
  <c r="C185" i="6"/>
  <c r="D184" i="6"/>
  <c r="E184" i="6" s="1"/>
  <c r="C184" i="6"/>
  <c r="E179" i="6"/>
  <c r="D177" i="6"/>
  <c r="E177" i="6" s="1"/>
  <c r="C177" i="6"/>
  <c r="D176" i="6"/>
  <c r="C176" i="6"/>
  <c r="E176" i="6" s="1"/>
  <c r="D175" i="6"/>
  <c r="E175" i="6" s="1"/>
  <c r="C175" i="6"/>
  <c r="D174" i="6"/>
  <c r="C174" i="6"/>
  <c r="D173" i="6"/>
  <c r="C173" i="6"/>
  <c r="D172" i="6"/>
  <c r="C172" i="6"/>
  <c r="D171" i="6"/>
  <c r="C171" i="6"/>
  <c r="E171" i="6" s="1"/>
  <c r="D170" i="6"/>
  <c r="E170" i="6" s="1"/>
  <c r="C170" i="6"/>
  <c r="E169" i="6"/>
  <c r="D169" i="6"/>
  <c r="C169" i="6"/>
  <c r="E164" i="6"/>
  <c r="E162" i="6"/>
  <c r="D162" i="6"/>
  <c r="C162" i="6"/>
  <c r="D161" i="6"/>
  <c r="E161" i="6" s="1"/>
  <c r="C161" i="6"/>
  <c r="D160" i="6"/>
  <c r="C160" i="6"/>
  <c r="E160" i="6" s="1"/>
  <c r="D159" i="6"/>
  <c r="E159" i="6" s="1"/>
  <c r="C159" i="6"/>
  <c r="E158" i="6"/>
  <c r="D158" i="6"/>
  <c r="C158" i="6"/>
  <c r="D157" i="6"/>
  <c r="E157" i="6" s="1"/>
  <c r="C157" i="6"/>
  <c r="D156" i="6"/>
  <c r="C156" i="6"/>
  <c r="E156" i="6" s="1"/>
  <c r="D155" i="6"/>
  <c r="E155" i="6" s="1"/>
  <c r="C155" i="6"/>
  <c r="E154" i="6"/>
  <c r="D154" i="6"/>
  <c r="C154" i="6"/>
  <c r="E149" i="6"/>
  <c r="E147" i="6"/>
  <c r="D147" i="6"/>
  <c r="C147" i="6"/>
  <c r="D146" i="6"/>
  <c r="E146" i="6" s="1"/>
  <c r="C146" i="6"/>
  <c r="D145" i="6"/>
  <c r="C145" i="6"/>
  <c r="E145" i="6" s="1"/>
  <c r="D144" i="6"/>
  <c r="E144" i="6" s="1"/>
  <c r="C144" i="6"/>
  <c r="E143" i="6"/>
  <c r="D143" i="6"/>
  <c r="C143" i="6"/>
  <c r="D142" i="6"/>
  <c r="E142" i="6" s="1"/>
  <c r="C142" i="6"/>
  <c r="D141" i="6"/>
  <c r="C141" i="6"/>
  <c r="E141" i="6" s="1"/>
  <c r="D140" i="6"/>
  <c r="E140" i="6" s="1"/>
  <c r="C140" i="6"/>
  <c r="E139" i="6"/>
  <c r="D139" i="6"/>
  <c r="C139" i="6"/>
  <c r="E130" i="6"/>
  <c r="A129" i="6"/>
  <c r="E122" i="6"/>
  <c r="A122" i="6"/>
  <c r="C121" i="6"/>
  <c r="E121" i="6" s="1"/>
  <c r="A121" i="6"/>
  <c r="A128" i="6" s="1"/>
  <c r="E120" i="6"/>
  <c r="F123" i="6" s="1"/>
  <c r="E22" i="6" s="1"/>
  <c r="C120" i="6"/>
  <c r="A120" i="6"/>
  <c r="A127" i="6" s="1"/>
  <c r="C115" i="6"/>
  <c r="A115" i="6"/>
  <c r="D108" i="6"/>
  <c r="C108" i="6"/>
  <c r="A108" i="6"/>
  <c r="D107" i="6"/>
  <c r="C107" i="6"/>
  <c r="A107" i="6"/>
  <c r="C106" i="6"/>
  <c r="A106" i="6"/>
  <c r="C105" i="6"/>
  <c r="C122" i="6" s="1"/>
  <c r="E96" i="6"/>
  <c r="D95" i="6"/>
  <c r="E95" i="6" s="1"/>
  <c r="E94" i="6"/>
  <c r="E90" i="6"/>
  <c r="D85" i="6"/>
  <c r="E85" i="6" s="1"/>
  <c r="E86" i="6" s="1"/>
  <c r="E84" i="6"/>
  <c r="E80" i="6"/>
  <c r="E76" i="6"/>
  <c r="D77" i="6" s="1"/>
  <c r="D74" i="6"/>
  <c r="E74" i="6" s="1"/>
  <c r="D75" i="6" s="1"/>
  <c r="E75" i="6" s="1"/>
  <c r="E70" i="6"/>
  <c r="E64" i="6"/>
  <c r="D64" i="6"/>
  <c r="B58" i="6"/>
  <c r="E100" i="6" s="1"/>
  <c r="E54" i="6"/>
  <c r="A54" i="6"/>
  <c r="E53" i="6"/>
  <c r="A53" i="6"/>
  <c r="E50" i="6"/>
  <c r="E49" i="6"/>
  <c r="C189" i="6" s="1"/>
  <c r="A49" i="6"/>
  <c r="E48" i="6"/>
  <c r="C178" i="6" s="1"/>
  <c r="A48" i="6"/>
  <c r="E47" i="6"/>
  <c r="C128" i="6" s="1"/>
  <c r="E128" i="6" s="1"/>
  <c r="A47" i="6"/>
  <c r="E46" i="6"/>
  <c r="C127" i="6" s="1"/>
  <c r="E127" i="6" s="1"/>
  <c r="A46" i="6"/>
  <c r="A40" i="6"/>
  <c r="A39" i="6"/>
  <c r="A38" i="6"/>
  <c r="A37" i="6"/>
  <c r="A36" i="6"/>
  <c r="A33" i="6"/>
  <c r="A32" i="6"/>
  <c r="A31" i="6"/>
  <c r="A30" i="6"/>
  <c r="A29" i="6"/>
  <c r="A26" i="6"/>
  <c r="A25" i="6"/>
  <c r="A24" i="6"/>
  <c r="A23" i="6"/>
  <c r="A22" i="6"/>
  <c r="A21" i="6"/>
  <c r="A20" i="6"/>
  <c r="A19" i="6"/>
  <c r="A18" i="6"/>
  <c r="A17" i="6"/>
  <c r="A16" i="6"/>
  <c r="D242" i="5"/>
  <c r="D216" i="5"/>
  <c r="D215" i="5"/>
  <c r="D214" i="5"/>
  <c r="D213" i="5"/>
  <c r="D212" i="5"/>
  <c r="E201" i="5"/>
  <c r="E202" i="5" s="1"/>
  <c r="F203" i="5" s="1"/>
  <c r="F205" i="5" s="1"/>
  <c r="D201" i="5"/>
  <c r="E199" i="5"/>
  <c r="D199" i="5"/>
  <c r="D200" i="5" s="1"/>
  <c r="E200" i="5" s="1"/>
  <c r="F195" i="5"/>
  <c r="E31" i="5" s="1"/>
  <c r="E195" i="5"/>
  <c r="E188" i="5"/>
  <c r="C188" i="5"/>
  <c r="E186" i="5"/>
  <c r="D189" i="5" s="1"/>
  <c r="E189" i="5" s="1"/>
  <c r="D190" i="5" s="1"/>
  <c r="E181" i="5"/>
  <c r="F182" i="5" s="1"/>
  <c r="C181" i="5"/>
  <c r="B171" i="5"/>
  <c r="C190" i="5" s="1"/>
  <c r="E167" i="5"/>
  <c r="D164" i="5"/>
  <c r="C163" i="5"/>
  <c r="E163" i="5" s="1"/>
  <c r="E159" i="5"/>
  <c r="C158" i="5"/>
  <c r="D152" i="5"/>
  <c r="E152" i="5" s="1"/>
  <c r="E148" i="5"/>
  <c r="C147" i="5"/>
  <c r="C145" i="5"/>
  <c r="C144" i="5"/>
  <c r="C142" i="5"/>
  <c r="E141" i="5"/>
  <c r="D163" i="5" s="1"/>
  <c r="D141" i="5"/>
  <c r="D181" i="5" s="1"/>
  <c r="E130" i="5"/>
  <c r="D128" i="5"/>
  <c r="C128" i="5"/>
  <c r="E128" i="5" s="1"/>
  <c r="D127" i="5"/>
  <c r="C127" i="5"/>
  <c r="D126" i="5"/>
  <c r="C126" i="5"/>
  <c r="D125" i="5"/>
  <c r="C125" i="5"/>
  <c r="E125" i="5" s="1"/>
  <c r="E124" i="5"/>
  <c r="D124" i="5"/>
  <c r="C124" i="5"/>
  <c r="E123" i="5"/>
  <c r="D123" i="5"/>
  <c r="C123" i="5"/>
  <c r="D122" i="5"/>
  <c r="E122" i="5" s="1"/>
  <c r="C122" i="5"/>
  <c r="D121" i="5"/>
  <c r="C121" i="5"/>
  <c r="E121" i="5" s="1"/>
  <c r="E120" i="5"/>
  <c r="D120" i="5"/>
  <c r="C120" i="5"/>
  <c r="E119" i="5"/>
  <c r="D119" i="5"/>
  <c r="C119" i="5"/>
  <c r="E114" i="5"/>
  <c r="E112" i="5"/>
  <c r="D112" i="5"/>
  <c r="C112" i="5"/>
  <c r="D111" i="5"/>
  <c r="E111" i="5" s="1"/>
  <c r="C111" i="5"/>
  <c r="D110" i="5"/>
  <c r="C110" i="5"/>
  <c r="E110" i="5" s="1"/>
  <c r="E109" i="5"/>
  <c r="D109" i="5"/>
  <c r="C109" i="5"/>
  <c r="D108" i="5"/>
  <c r="E108" i="5" s="1"/>
  <c r="C108" i="5"/>
  <c r="D107" i="5"/>
  <c r="E107" i="5" s="1"/>
  <c r="C107" i="5"/>
  <c r="D106" i="5"/>
  <c r="C106" i="5"/>
  <c r="E106" i="5" s="1"/>
  <c r="E105" i="5"/>
  <c r="D105" i="5"/>
  <c r="C105" i="5"/>
  <c r="E104" i="5"/>
  <c r="D104" i="5"/>
  <c r="C104" i="5"/>
  <c r="D103" i="5"/>
  <c r="E103" i="5" s="1"/>
  <c r="C103" i="5"/>
  <c r="D102" i="5"/>
  <c r="C102" i="5"/>
  <c r="E102" i="5" s="1"/>
  <c r="E101" i="5"/>
  <c r="D101" i="5"/>
  <c r="C101" i="5"/>
  <c r="E92" i="5"/>
  <c r="A90" i="5"/>
  <c r="A79" i="5"/>
  <c r="A85" i="5" s="1"/>
  <c r="A91" i="5" s="1"/>
  <c r="D78" i="5"/>
  <c r="A78" i="5"/>
  <c r="A84" i="5" s="1"/>
  <c r="E72" i="5"/>
  <c r="C71" i="5"/>
  <c r="E41" i="5" s="1"/>
  <c r="D67" i="5"/>
  <c r="E67" i="5" s="1"/>
  <c r="E64" i="5"/>
  <c r="D64" i="5"/>
  <c r="E60" i="5"/>
  <c r="C59" i="5"/>
  <c r="C78" i="5" s="1"/>
  <c r="E78" i="5" s="1"/>
  <c r="E56" i="5"/>
  <c r="E55" i="5"/>
  <c r="D55" i="5"/>
  <c r="E54" i="5"/>
  <c r="E46" i="5"/>
  <c r="E45" i="5"/>
  <c r="A45" i="5"/>
  <c r="A41" i="5"/>
  <c r="E40" i="5"/>
  <c r="C84" i="5" s="1"/>
  <c r="E84" i="5" s="1"/>
  <c r="A40" i="5"/>
  <c r="A34" i="5"/>
  <c r="A33" i="5"/>
  <c r="A32" i="5"/>
  <c r="A31" i="5"/>
  <c r="A30" i="5"/>
  <c r="E29" i="5"/>
  <c r="A29" i="5"/>
  <c r="A28" i="5"/>
  <c r="A27" i="5"/>
  <c r="A24" i="5"/>
  <c r="A23" i="5"/>
  <c r="A22" i="5"/>
  <c r="A21" i="5"/>
  <c r="A20" i="5"/>
  <c r="A19" i="5"/>
  <c r="A18" i="5"/>
  <c r="A17" i="5"/>
  <c r="A16" i="5"/>
  <c r="C220" i="4"/>
  <c r="E206" i="4"/>
  <c r="E207" i="4" s="1"/>
  <c r="F208" i="4" s="1"/>
  <c r="F210" i="4" s="1"/>
  <c r="E31" i="4" s="1"/>
  <c r="D206" i="4"/>
  <c r="D205" i="4"/>
  <c r="E205" i="4" s="1"/>
  <c r="E204" i="4"/>
  <c r="D204" i="4"/>
  <c r="C199" i="4"/>
  <c r="D198" i="4"/>
  <c r="E198" i="4" s="1"/>
  <c r="D199" i="4" s="1"/>
  <c r="E199" i="4" s="1"/>
  <c r="F200" i="4" s="1"/>
  <c r="E30" i="4" s="1"/>
  <c r="E197" i="4"/>
  <c r="C197" i="4"/>
  <c r="E195" i="4"/>
  <c r="F191" i="4"/>
  <c r="E190" i="4"/>
  <c r="D190" i="4"/>
  <c r="C190" i="4"/>
  <c r="E176" i="4"/>
  <c r="E168" i="4"/>
  <c r="C162" i="4"/>
  <c r="D161" i="4"/>
  <c r="C161" i="4"/>
  <c r="E152" i="4"/>
  <c r="C151" i="4"/>
  <c r="C146" i="4"/>
  <c r="C149" i="4" s="1"/>
  <c r="D145" i="4"/>
  <c r="E145" i="4" s="1"/>
  <c r="D148" i="4" s="1"/>
  <c r="C145" i="4"/>
  <c r="C144" i="4"/>
  <c r="C143" i="4"/>
  <c r="C141" i="4"/>
  <c r="D140" i="4"/>
  <c r="E130" i="4"/>
  <c r="D128" i="4"/>
  <c r="C128" i="4"/>
  <c r="E127" i="4"/>
  <c r="D127" i="4"/>
  <c r="C127" i="4"/>
  <c r="E126" i="4"/>
  <c r="D126" i="4"/>
  <c r="C126" i="4"/>
  <c r="D125" i="4"/>
  <c r="E125" i="4" s="1"/>
  <c r="C125" i="4"/>
  <c r="D124" i="4"/>
  <c r="E124" i="4" s="1"/>
  <c r="C124" i="4"/>
  <c r="E123" i="4"/>
  <c r="D123" i="4"/>
  <c r="C123" i="4"/>
  <c r="E117" i="4"/>
  <c r="D115" i="4"/>
  <c r="C115" i="4"/>
  <c r="E115" i="4" s="1"/>
  <c r="E114" i="4"/>
  <c r="D114" i="4"/>
  <c r="C114" i="4"/>
  <c r="E113" i="4"/>
  <c r="D113" i="4"/>
  <c r="C113" i="4"/>
  <c r="D112" i="4"/>
  <c r="E112" i="4" s="1"/>
  <c r="C112" i="4"/>
  <c r="D111" i="4"/>
  <c r="C111" i="4"/>
  <c r="E111" i="4" s="1"/>
  <c r="E110" i="4"/>
  <c r="D110" i="4"/>
  <c r="C110" i="4"/>
  <c r="E109" i="4"/>
  <c r="D109" i="4"/>
  <c r="C109" i="4"/>
  <c r="D108" i="4"/>
  <c r="C108" i="4"/>
  <c r="E107" i="4"/>
  <c r="D107" i="4"/>
  <c r="C107" i="4"/>
  <c r="E106" i="4"/>
  <c r="D106" i="4"/>
  <c r="C106" i="4"/>
  <c r="D105" i="4"/>
  <c r="E105" i="4" s="1"/>
  <c r="C105" i="4"/>
  <c r="D104" i="4"/>
  <c r="E104" i="4" s="1"/>
  <c r="C104" i="4"/>
  <c r="E95" i="4"/>
  <c r="A94" i="4"/>
  <c r="E87" i="4"/>
  <c r="C87" i="4"/>
  <c r="A87" i="4"/>
  <c r="A93" i="4" s="1"/>
  <c r="A82" i="4"/>
  <c r="A88" i="4" s="1"/>
  <c r="D81" i="4"/>
  <c r="A81" i="4"/>
  <c r="E75" i="4"/>
  <c r="C74" i="4"/>
  <c r="E70" i="4"/>
  <c r="D70" i="4"/>
  <c r="E68" i="4"/>
  <c r="D67" i="4"/>
  <c r="C67" i="4"/>
  <c r="E67" i="4" s="1"/>
  <c r="D68" i="4" s="1"/>
  <c r="E65" i="4"/>
  <c r="D82" i="4" s="1"/>
  <c r="E60" i="4"/>
  <c r="C59" i="4"/>
  <c r="C81" i="4" s="1"/>
  <c r="E81" i="4" s="1"/>
  <c r="E53" i="4"/>
  <c r="D53" i="4"/>
  <c r="C53" i="4"/>
  <c r="E52" i="4"/>
  <c r="A43" i="4"/>
  <c r="A39" i="4"/>
  <c r="E38" i="4"/>
  <c r="C116" i="4" s="1"/>
  <c r="A38" i="4"/>
  <c r="A32" i="4"/>
  <c r="A31" i="4"/>
  <c r="A30" i="4"/>
  <c r="E29" i="4"/>
  <c r="A29" i="4"/>
  <c r="A28" i="4"/>
  <c r="A27" i="4"/>
  <c r="A24" i="4"/>
  <c r="A23" i="4"/>
  <c r="A22" i="4"/>
  <c r="A21" i="4"/>
  <c r="A20" i="4"/>
  <c r="A19" i="4"/>
  <c r="A18" i="4"/>
  <c r="A17" i="4"/>
  <c r="A16" i="4"/>
  <c r="D289" i="3"/>
  <c r="C274" i="3"/>
  <c r="D264" i="3"/>
  <c r="D263" i="3"/>
  <c r="D262" i="3"/>
  <c r="D261" i="3"/>
  <c r="E249" i="3"/>
  <c r="E250" i="3" s="1"/>
  <c r="F251" i="3" s="1"/>
  <c r="F253" i="3" s="1"/>
  <c r="E34" i="3" s="1"/>
  <c r="D249" i="3"/>
  <c r="E247" i="3"/>
  <c r="D247" i="3"/>
  <c r="D248" i="3" s="1"/>
  <c r="E248" i="3" s="1"/>
  <c r="F238" i="3"/>
  <c r="E238" i="3"/>
  <c r="D232" i="3"/>
  <c r="E232" i="3" s="1"/>
  <c r="D233" i="3" s="1"/>
  <c r="E233" i="3" s="1"/>
  <c r="F234" i="3" s="1"/>
  <c r="E31" i="3" s="1"/>
  <c r="E231" i="3"/>
  <c r="C231" i="3"/>
  <c r="E229" i="3"/>
  <c r="F225" i="3"/>
  <c r="E30" i="3" s="1"/>
  <c r="E224" i="3"/>
  <c r="D224" i="3"/>
  <c r="C224" i="3"/>
  <c r="B214" i="3"/>
  <c r="C233" i="3" s="1"/>
  <c r="E210" i="3"/>
  <c r="C206" i="3"/>
  <c r="E202" i="3"/>
  <c r="C196" i="3"/>
  <c r="D195" i="3"/>
  <c r="D190" i="3"/>
  <c r="E190" i="3" s="1"/>
  <c r="E186" i="3"/>
  <c r="C185" i="3"/>
  <c r="C207" i="3" s="1"/>
  <c r="E207" i="3" s="1"/>
  <c r="C182" i="3"/>
  <c r="C180" i="3"/>
  <c r="D179" i="3"/>
  <c r="C179" i="3"/>
  <c r="C177" i="3"/>
  <c r="C175" i="3"/>
  <c r="C178" i="3" s="1"/>
  <c r="E174" i="3"/>
  <c r="D174" i="3"/>
  <c r="E164" i="3"/>
  <c r="E162" i="3"/>
  <c r="D162" i="3"/>
  <c r="C162" i="3"/>
  <c r="D161" i="3"/>
  <c r="E161" i="3" s="1"/>
  <c r="C161" i="3"/>
  <c r="D160" i="3"/>
  <c r="C160" i="3"/>
  <c r="E160" i="3" s="1"/>
  <c r="E159" i="3"/>
  <c r="D159" i="3"/>
  <c r="C159" i="3"/>
  <c r="E158" i="3"/>
  <c r="D158" i="3"/>
  <c r="C158" i="3"/>
  <c r="D157" i="3"/>
  <c r="E157" i="3" s="1"/>
  <c r="C157" i="3"/>
  <c r="E152" i="3"/>
  <c r="D150" i="3"/>
  <c r="E150" i="3" s="1"/>
  <c r="C150" i="3"/>
  <c r="D149" i="3"/>
  <c r="C149" i="3"/>
  <c r="E149" i="3" s="1"/>
  <c r="E148" i="3"/>
  <c r="D148" i="3"/>
  <c r="C148" i="3"/>
  <c r="E147" i="3"/>
  <c r="D147" i="3"/>
  <c r="C147" i="3"/>
  <c r="D146" i="3"/>
  <c r="E146" i="3" s="1"/>
  <c r="C146" i="3"/>
  <c r="D145" i="3"/>
  <c r="C145" i="3"/>
  <c r="E145" i="3" s="1"/>
  <c r="E144" i="3"/>
  <c r="D144" i="3"/>
  <c r="C144" i="3"/>
  <c r="E143" i="3"/>
  <c r="D143" i="3"/>
  <c r="C143" i="3"/>
  <c r="D142" i="3"/>
  <c r="E142" i="3" s="1"/>
  <c r="C142" i="3"/>
  <c r="D141" i="3"/>
  <c r="C141" i="3"/>
  <c r="E141" i="3" s="1"/>
  <c r="E136" i="3"/>
  <c r="D134" i="3"/>
  <c r="C134" i="3"/>
  <c r="E134" i="3" s="1"/>
  <c r="E133" i="3"/>
  <c r="D133" i="3"/>
  <c r="C133" i="3"/>
  <c r="E132" i="3"/>
  <c r="D132" i="3"/>
  <c r="C132" i="3"/>
  <c r="D131" i="3"/>
  <c r="E131" i="3" s="1"/>
  <c r="C131" i="3"/>
  <c r="D130" i="3"/>
  <c r="C130" i="3"/>
  <c r="E130" i="3" s="1"/>
  <c r="E129" i="3"/>
  <c r="D129" i="3"/>
  <c r="C129" i="3"/>
  <c r="E128" i="3"/>
  <c r="D128" i="3"/>
  <c r="C128" i="3"/>
  <c r="D127" i="3"/>
  <c r="E127" i="3" s="1"/>
  <c r="C127" i="3"/>
  <c r="D126" i="3"/>
  <c r="C126" i="3"/>
  <c r="E126" i="3" s="1"/>
  <c r="E125" i="3"/>
  <c r="D125" i="3"/>
  <c r="C125" i="3"/>
  <c r="E124" i="3"/>
  <c r="D124" i="3"/>
  <c r="C124" i="3"/>
  <c r="D123" i="3"/>
  <c r="E123" i="3" s="1"/>
  <c r="D135" i="3" s="1"/>
  <c r="C123" i="3"/>
  <c r="E114" i="3"/>
  <c r="E112" i="3"/>
  <c r="C112" i="3"/>
  <c r="A105" i="3"/>
  <c r="A112" i="3" s="1"/>
  <c r="A99" i="3"/>
  <c r="A106" i="3" s="1"/>
  <c r="A113" i="3" s="1"/>
  <c r="A98" i="3"/>
  <c r="D97" i="3"/>
  <c r="A97" i="3"/>
  <c r="A104" i="3" s="1"/>
  <c r="A111" i="3" s="1"/>
  <c r="E91" i="3"/>
  <c r="C90" i="3"/>
  <c r="D86" i="3"/>
  <c r="E86" i="3" s="1"/>
  <c r="D83" i="3"/>
  <c r="C83" i="3"/>
  <c r="E81" i="3"/>
  <c r="D99" i="3" s="1"/>
  <c r="E77" i="3"/>
  <c r="C76" i="3"/>
  <c r="C98" i="3" s="1"/>
  <c r="E70" i="3"/>
  <c r="D71" i="3" s="1"/>
  <c r="E71" i="3" s="1"/>
  <c r="E69" i="3"/>
  <c r="D69" i="3"/>
  <c r="D70" i="3" s="1"/>
  <c r="E65" i="3"/>
  <c r="C64" i="3"/>
  <c r="C97" i="3" s="1"/>
  <c r="E97" i="3" s="1"/>
  <c r="D58" i="3"/>
  <c r="E58" i="3" s="1"/>
  <c r="C58" i="3"/>
  <c r="C70" i="3" s="1"/>
  <c r="E57" i="3"/>
  <c r="E48" i="3"/>
  <c r="E49" i="3" s="1"/>
  <c r="A48" i="3"/>
  <c r="A44" i="3"/>
  <c r="E43" i="3"/>
  <c r="C151" i="3" s="1"/>
  <c r="A43" i="3"/>
  <c r="E42" i="3"/>
  <c r="A42" i="3"/>
  <c r="A36" i="3"/>
  <c r="A35" i="3"/>
  <c r="A34" i="3"/>
  <c r="A33" i="3"/>
  <c r="E32" i="3"/>
  <c r="A32" i="3"/>
  <c r="A31" i="3"/>
  <c r="A30" i="3"/>
  <c r="A29" i="3"/>
  <c r="A28" i="3"/>
  <c r="A25" i="3"/>
  <c r="A24" i="3"/>
  <c r="A23" i="3"/>
  <c r="A22" i="3"/>
  <c r="A21" i="3"/>
  <c r="A20" i="3"/>
  <c r="A19" i="3"/>
  <c r="A18" i="3"/>
  <c r="A17" i="3"/>
  <c r="A16" i="3"/>
  <c r="D759" i="2"/>
  <c r="C744" i="2"/>
  <c r="D734" i="2"/>
  <c r="D733" i="2"/>
  <c r="D732" i="2"/>
  <c r="D731" i="2"/>
  <c r="D730" i="2"/>
  <c r="D729" i="2"/>
  <c r="E712" i="2"/>
  <c r="D705" i="2"/>
  <c r="E705" i="2" s="1"/>
  <c r="E701" i="2"/>
  <c r="C700" i="2"/>
  <c r="C698" i="2"/>
  <c r="C695" i="2"/>
  <c r="E694" i="2"/>
  <c r="D697" i="2" s="1"/>
  <c r="D694" i="2"/>
  <c r="E679" i="2"/>
  <c r="C678" i="2"/>
  <c r="D672" i="2"/>
  <c r="E672" i="2" s="1"/>
  <c r="E668" i="2"/>
  <c r="C667" i="2"/>
  <c r="C665" i="2"/>
  <c r="C662" i="2"/>
  <c r="E661" i="2"/>
  <c r="D664" i="2" s="1"/>
  <c r="D661" i="2"/>
  <c r="D649" i="2"/>
  <c r="E649" i="2" s="1"/>
  <c r="E648" i="2"/>
  <c r="D647" i="2"/>
  <c r="D648" i="2" s="1"/>
  <c r="C642" i="2"/>
  <c r="C640" i="2"/>
  <c r="E640" i="2" s="1"/>
  <c r="E638" i="2"/>
  <c r="C633" i="2"/>
  <c r="B623" i="2"/>
  <c r="E619" i="2"/>
  <c r="C617" i="2"/>
  <c r="E617" i="2" s="1"/>
  <c r="D615" i="2"/>
  <c r="E615" i="2" s="1"/>
  <c r="C615" i="2"/>
  <c r="E611" i="2"/>
  <c r="E600" i="2"/>
  <c r="C599" i="2"/>
  <c r="C616" i="2" s="1"/>
  <c r="E616" i="2" s="1"/>
  <c r="C596" i="2"/>
  <c r="C594" i="2"/>
  <c r="D593" i="2"/>
  <c r="E582" i="2"/>
  <c r="D582" i="2"/>
  <c r="D581" i="2"/>
  <c r="E581" i="2" s="1"/>
  <c r="E580" i="2"/>
  <c r="D580" i="2"/>
  <c r="E573" i="2"/>
  <c r="D574" i="2" s="1"/>
  <c r="E574" i="2" s="1"/>
  <c r="D575" i="2" s="1"/>
  <c r="C573" i="2"/>
  <c r="E571" i="2"/>
  <c r="E567" i="2"/>
  <c r="D568" i="2" s="1"/>
  <c r="E568" i="2" s="1"/>
  <c r="D569" i="2" s="1"/>
  <c r="C567" i="2"/>
  <c r="E565" i="2"/>
  <c r="C560" i="2"/>
  <c r="B550" i="2"/>
  <c r="E546" i="2"/>
  <c r="E538" i="2"/>
  <c r="C532" i="2"/>
  <c r="C531" i="2"/>
  <c r="E522" i="2"/>
  <c r="C521" i="2"/>
  <c r="E95" i="2" s="1"/>
  <c r="C519" i="2"/>
  <c r="C516" i="2"/>
  <c r="C513" i="2"/>
  <c r="C511" i="2"/>
  <c r="D499" i="2"/>
  <c r="E499" i="2" s="1"/>
  <c r="D497" i="2"/>
  <c r="C492" i="2"/>
  <c r="E492" i="2" s="1"/>
  <c r="C490" i="2"/>
  <c r="E490" i="2" s="1"/>
  <c r="E488" i="2"/>
  <c r="D491" i="2" s="1"/>
  <c r="E491" i="2" s="1"/>
  <c r="D492" i="2" s="1"/>
  <c r="C486" i="2"/>
  <c r="C484" i="2"/>
  <c r="E484" i="2" s="1"/>
  <c r="E482" i="2"/>
  <c r="D477" i="2"/>
  <c r="E477" i="2" s="1"/>
  <c r="F478" i="2" s="1"/>
  <c r="C477" i="2"/>
  <c r="B467" i="2"/>
  <c r="E463" i="2"/>
  <c r="E461" i="2"/>
  <c r="E455" i="2"/>
  <c r="C449" i="2"/>
  <c r="D448" i="2"/>
  <c r="C448" i="2"/>
  <c r="E448" i="2" s="1"/>
  <c r="E439" i="2"/>
  <c r="C438" i="2"/>
  <c r="C461" i="2" s="1"/>
  <c r="C433" i="2"/>
  <c r="E432" i="2"/>
  <c r="D435" i="2" s="1"/>
  <c r="D432" i="2"/>
  <c r="C432" i="2"/>
  <c r="C430" i="2"/>
  <c r="C428" i="2"/>
  <c r="C431" i="2" s="1"/>
  <c r="D427" i="2"/>
  <c r="D443" i="2" s="1"/>
  <c r="E443" i="2" s="1"/>
  <c r="D414" i="2"/>
  <c r="E414" i="2" s="1"/>
  <c r="D412" i="2"/>
  <c r="C408" i="2"/>
  <c r="E408" i="2" s="1"/>
  <c r="C406" i="2"/>
  <c r="E406" i="2" s="1"/>
  <c r="E404" i="2"/>
  <c r="D407" i="2" s="1"/>
  <c r="E407" i="2" s="1"/>
  <c r="D408" i="2" s="1"/>
  <c r="C403" i="2"/>
  <c r="C401" i="2"/>
  <c r="E401" i="2" s="1"/>
  <c r="E399" i="2"/>
  <c r="D394" i="2"/>
  <c r="E394" i="2" s="1"/>
  <c r="F395" i="2" s="1"/>
  <c r="C394" i="2"/>
  <c r="B384" i="2"/>
  <c r="E380" i="2"/>
  <c r="D377" i="2"/>
  <c r="C377" i="2"/>
  <c r="E377" i="2" s="1"/>
  <c r="C376" i="2"/>
  <c r="E372" i="2"/>
  <c r="C371" i="2"/>
  <c r="E361" i="2"/>
  <c r="C360" i="2"/>
  <c r="C378" i="2" s="1"/>
  <c r="E378" i="2" s="1"/>
  <c r="C357" i="2"/>
  <c r="C355" i="2"/>
  <c r="D354" i="2"/>
  <c r="E354" i="2" s="1"/>
  <c r="D357" i="2" s="1"/>
  <c r="D342" i="2"/>
  <c r="E342" i="2" s="1"/>
  <c r="D340" i="2"/>
  <c r="F331" i="2"/>
  <c r="E34" i="2" s="1"/>
  <c r="E331" i="2"/>
  <c r="E324" i="2"/>
  <c r="D325" i="2" s="1"/>
  <c r="E325" i="2" s="1"/>
  <c r="D326" i="2" s="1"/>
  <c r="C324" i="2"/>
  <c r="E322" i="2"/>
  <c r="E317" i="2"/>
  <c r="F318" i="2" s="1"/>
  <c r="D317" i="2"/>
  <c r="C317" i="2"/>
  <c r="B307" i="2"/>
  <c r="C326" i="2" s="1"/>
  <c r="E303" i="2"/>
  <c r="C300" i="2"/>
  <c r="E300" i="2" s="1"/>
  <c r="C299" i="2"/>
  <c r="H298" i="2"/>
  <c r="E295" i="2"/>
  <c r="D288" i="2"/>
  <c r="E288" i="2" s="1"/>
  <c r="E284" i="2"/>
  <c r="C283" i="2"/>
  <c r="C294" i="2" s="1"/>
  <c r="C280" i="2"/>
  <c r="C278" i="2"/>
  <c r="D277" i="2"/>
  <c r="E277" i="2" s="1"/>
  <c r="E267" i="2"/>
  <c r="D265" i="2"/>
  <c r="C265" i="2"/>
  <c r="D264" i="2"/>
  <c r="C264" i="2"/>
  <c r="E264" i="2" s="1"/>
  <c r="E263" i="2"/>
  <c r="D263" i="2"/>
  <c r="C263" i="2"/>
  <c r="D262" i="2"/>
  <c r="E262" i="2" s="1"/>
  <c r="C262" i="2"/>
  <c r="D261" i="2"/>
  <c r="C261" i="2"/>
  <c r="D260" i="2"/>
  <c r="C260" i="2"/>
  <c r="E260" i="2" s="1"/>
  <c r="E259" i="2"/>
  <c r="D259" i="2"/>
  <c r="C259" i="2"/>
  <c r="D258" i="2"/>
  <c r="E258" i="2" s="1"/>
  <c r="C258" i="2"/>
  <c r="D257" i="2"/>
  <c r="E257" i="2" s="1"/>
  <c r="C257" i="2"/>
  <c r="E252" i="2"/>
  <c r="D250" i="2"/>
  <c r="E250" i="2" s="1"/>
  <c r="C250" i="2"/>
  <c r="D249" i="2"/>
  <c r="E249" i="2" s="1"/>
  <c r="C249" i="2"/>
  <c r="E248" i="2"/>
  <c r="D248" i="2"/>
  <c r="C248" i="2"/>
  <c r="D247" i="2"/>
  <c r="E247" i="2" s="1"/>
  <c r="C247" i="2"/>
  <c r="D246" i="2"/>
  <c r="E246" i="2" s="1"/>
  <c r="C246" i="2"/>
  <c r="D245" i="2"/>
  <c r="C245" i="2"/>
  <c r="E245" i="2" s="1"/>
  <c r="D251" i="2" s="1"/>
  <c r="E240" i="2"/>
  <c r="D238" i="2"/>
  <c r="E238" i="2" s="1"/>
  <c r="C238" i="2"/>
  <c r="E237" i="2"/>
  <c r="D237" i="2"/>
  <c r="C237" i="2"/>
  <c r="D236" i="2"/>
  <c r="E236" i="2" s="1"/>
  <c r="C236" i="2"/>
  <c r="D235" i="2"/>
  <c r="C235" i="2"/>
  <c r="D234" i="2"/>
  <c r="C234" i="2"/>
  <c r="E234" i="2" s="1"/>
  <c r="E233" i="2"/>
  <c r="D233" i="2"/>
  <c r="C233" i="2"/>
  <c r="E228" i="2"/>
  <c r="E226" i="2"/>
  <c r="D226" i="2"/>
  <c r="C226" i="2"/>
  <c r="D225" i="2"/>
  <c r="E225" i="2" s="1"/>
  <c r="C225" i="2"/>
  <c r="D224" i="2"/>
  <c r="E224" i="2" s="1"/>
  <c r="C224" i="2"/>
  <c r="D223" i="2"/>
  <c r="C223" i="2"/>
  <c r="E223" i="2" s="1"/>
  <c r="E222" i="2"/>
  <c r="D222" i="2"/>
  <c r="C222" i="2"/>
  <c r="D221" i="2"/>
  <c r="E221" i="2" s="1"/>
  <c r="C221" i="2"/>
  <c r="D220" i="2"/>
  <c r="E220" i="2" s="1"/>
  <c r="C220" i="2"/>
  <c r="D219" i="2"/>
  <c r="C219" i="2"/>
  <c r="E219" i="2" s="1"/>
  <c r="E218" i="2"/>
  <c r="D218" i="2"/>
  <c r="C218" i="2"/>
  <c r="D217" i="2"/>
  <c r="E217" i="2" s="1"/>
  <c r="D227" i="2" s="1"/>
  <c r="C217" i="2"/>
  <c r="E212" i="2"/>
  <c r="D210" i="2"/>
  <c r="E210" i="2" s="1"/>
  <c r="C210" i="2"/>
  <c r="D209" i="2"/>
  <c r="C209" i="2"/>
  <c r="D208" i="2"/>
  <c r="C208" i="2"/>
  <c r="E208" i="2" s="1"/>
  <c r="E207" i="2"/>
  <c r="D207" i="2"/>
  <c r="C207" i="2"/>
  <c r="D206" i="2"/>
  <c r="E206" i="2" s="1"/>
  <c r="C206" i="2"/>
  <c r="D205" i="2"/>
  <c r="C205" i="2"/>
  <c r="D204" i="2"/>
  <c r="C204" i="2"/>
  <c r="E204" i="2" s="1"/>
  <c r="E203" i="2"/>
  <c r="D203" i="2"/>
  <c r="C203" i="2"/>
  <c r="D202" i="2"/>
  <c r="E202" i="2" s="1"/>
  <c r="C202" i="2"/>
  <c r="D201" i="2"/>
  <c r="E201" i="2" s="1"/>
  <c r="C201" i="2"/>
  <c r="D200" i="2"/>
  <c r="C200" i="2"/>
  <c r="E200" i="2" s="1"/>
  <c r="E199" i="2"/>
  <c r="D199" i="2"/>
  <c r="C199" i="2"/>
  <c r="D198" i="2"/>
  <c r="E198" i="2" s="1"/>
  <c r="C198" i="2"/>
  <c r="E189" i="2"/>
  <c r="A176" i="2"/>
  <c r="A185" i="2" s="1"/>
  <c r="C170" i="2"/>
  <c r="A170" i="2"/>
  <c r="A179" i="2" s="1"/>
  <c r="A188" i="2" s="1"/>
  <c r="C169" i="2"/>
  <c r="E169" i="2" s="1"/>
  <c r="A169" i="2"/>
  <c r="A178" i="2" s="1"/>
  <c r="A187" i="2" s="1"/>
  <c r="A168" i="2"/>
  <c r="A177" i="2" s="1"/>
  <c r="A186" i="2" s="1"/>
  <c r="A167" i="2"/>
  <c r="A166" i="2"/>
  <c r="A175" i="2" s="1"/>
  <c r="A184" i="2" s="1"/>
  <c r="E159" i="2"/>
  <c r="C158" i="2"/>
  <c r="E154" i="2"/>
  <c r="E155" i="2" s="1"/>
  <c r="D154" i="2"/>
  <c r="E151" i="2"/>
  <c r="D170" i="2" s="1"/>
  <c r="E147" i="2"/>
  <c r="C146" i="2"/>
  <c r="E143" i="2"/>
  <c r="D144" i="2" s="1"/>
  <c r="E142" i="2"/>
  <c r="D142" i="2"/>
  <c r="E139" i="2"/>
  <c r="D169" i="2" s="1"/>
  <c r="E135" i="2"/>
  <c r="C134" i="2"/>
  <c r="D130" i="2"/>
  <c r="E130" i="2" s="1"/>
  <c r="E127" i="2"/>
  <c r="D168" i="2" s="1"/>
  <c r="E123" i="2"/>
  <c r="C122" i="2"/>
  <c r="C167" i="2" s="1"/>
  <c r="E167" i="2" s="1"/>
  <c r="D118" i="2"/>
  <c r="E118" i="2" s="1"/>
  <c r="E117" i="2"/>
  <c r="D167" i="2" s="1"/>
  <c r="D117" i="2"/>
  <c r="E113" i="2"/>
  <c r="C112" i="2"/>
  <c r="C166" i="2" s="1"/>
  <c r="E166" i="2" s="1"/>
  <c r="E107" i="2"/>
  <c r="D166" i="2" s="1"/>
  <c r="A98" i="2"/>
  <c r="E97" i="2"/>
  <c r="A97" i="2"/>
  <c r="E96" i="2"/>
  <c r="A96" i="2"/>
  <c r="A95" i="2"/>
  <c r="E94" i="2"/>
  <c r="A94" i="2"/>
  <c r="E93" i="2"/>
  <c r="A93" i="2"/>
  <c r="E92" i="2"/>
  <c r="A92" i="2"/>
  <c r="E88" i="2"/>
  <c r="A88" i="2"/>
  <c r="E87" i="2"/>
  <c r="A87" i="2"/>
  <c r="E86" i="2"/>
  <c r="C239" i="2" s="1"/>
  <c r="A86" i="2"/>
  <c r="A85" i="2"/>
  <c r="E84" i="2"/>
  <c r="A84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2" i="2"/>
  <c r="A51" i="2"/>
  <c r="E50" i="2"/>
  <c r="A50" i="2"/>
  <c r="A49" i="2"/>
  <c r="A48" i="2"/>
  <c r="A44" i="2"/>
  <c r="A43" i="2"/>
  <c r="E42" i="2"/>
  <c r="A42" i="2"/>
  <c r="A41" i="2"/>
  <c r="A40" i="2"/>
  <c r="A37" i="2"/>
  <c r="A36" i="2"/>
  <c r="A35" i="2"/>
  <c r="A34" i="2"/>
  <c r="A33" i="2"/>
  <c r="E32" i="2"/>
  <c r="A32" i="2"/>
  <c r="A31" i="2"/>
  <c r="A30" i="2"/>
  <c r="A27" i="2"/>
  <c r="A26" i="2"/>
  <c r="A25" i="2"/>
  <c r="A24" i="2"/>
  <c r="A23" i="2"/>
  <c r="A22" i="2"/>
  <c r="A21" i="2"/>
  <c r="A20" i="2"/>
  <c r="A19" i="2"/>
  <c r="A18" i="2"/>
  <c r="A17" i="2"/>
  <c r="A16" i="2"/>
  <c r="F232" i="1"/>
  <c r="G232" i="1" s="1"/>
  <c r="E232" i="1"/>
  <c r="D232" i="1"/>
  <c r="C232" i="1"/>
  <c r="G217" i="1"/>
  <c r="D336" i="2" s="1"/>
  <c r="E336" i="2" s="1"/>
  <c r="F336" i="2" s="1"/>
  <c r="E35" i="2" s="1"/>
  <c r="E217" i="1"/>
  <c r="D217" i="1"/>
  <c r="C217" i="1"/>
  <c r="F217" i="1" s="1"/>
  <c r="H191" i="1"/>
  <c r="G191" i="1"/>
  <c r="D191" i="1"/>
  <c r="H190" i="1"/>
  <c r="G190" i="1"/>
  <c r="D190" i="1"/>
  <c r="G189" i="1"/>
  <c r="D189" i="1"/>
  <c r="H189" i="1" s="1"/>
  <c r="G188" i="1"/>
  <c r="D188" i="1"/>
  <c r="H188" i="1" s="1"/>
  <c r="H187" i="1"/>
  <c r="G187" i="1"/>
  <c r="D187" i="1"/>
  <c r="H186" i="1"/>
  <c r="G186" i="1"/>
  <c r="D186" i="1"/>
  <c r="G185" i="1"/>
  <c r="D185" i="1"/>
  <c r="H185" i="1" s="1"/>
  <c r="G184" i="1"/>
  <c r="D184" i="1"/>
  <c r="H184" i="1" s="1"/>
  <c r="H183" i="1"/>
  <c r="G183" i="1"/>
  <c r="D183" i="1"/>
  <c r="H182" i="1"/>
  <c r="G182" i="1"/>
  <c r="D182" i="1"/>
  <c r="G181" i="1"/>
  <c r="D181" i="1"/>
  <c r="H181" i="1" s="1"/>
  <c r="G180" i="1"/>
  <c r="D180" i="1"/>
  <c r="H180" i="1" s="1"/>
  <c r="K172" i="1"/>
  <c r="I172" i="1"/>
  <c r="G172" i="1"/>
  <c r="D172" i="1"/>
  <c r="L172" i="1" s="1"/>
  <c r="K171" i="1"/>
  <c r="I171" i="1"/>
  <c r="G171" i="1"/>
  <c r="D171" i="1"/>
  <c r="L171" i="1" s="1"/>
  <c r="K170" i="1"/>
  <c r="I170" i="1"/>
  <c r="G170" i="1"/>
  <c r="D170" i="1"/>
  <c r="L170" i="1" s="1"/>
  <c r="K169" i="1"/>
  <c r="I169" i="1"/>
  <c r="G169" i="1"/>
  <c r="D169" i="1"/>
  <c r="L169" i="1" s="1"/>
  <c r="K168" i="1"/>
  <c r="I168" i="1"/>
  <c r="G168" i="1"/>
  <c r="D168" i="1"/>
  <c r="L168" i="1" s="1"/>
  <c r="K167" i="1"/>
  <c r="I167" i="1"/>
  <c r="G167" i="1"/>
  <c r="D167" i="1"/>
  <c r="L167" i="1" s="1"/>
  <c r="K166" i="1"/>
  <c r="I166" i="1"/>
  <c r="G166" i="1"/>
  <c r="D166" i="1"/>
  <c r="L166" i="1" s="1"/>
  <c r="K165" i="1"/>
  <c r="I165" i="1"/>
  <c r="G165" i="1"/>
  <c r="D165" i="1"/>
  <c r="L165" i="1" s="1"/>
  <c r="K164" i="1"/>
  <c r="I164" i="1"/>
  <c r="G164" i="1"/>
  <c r="D164" i="1"/>
  <c r="L164" i="1" s="1"/>
  <c r="I157" i="1"/>
  <c r="C216" i="5" s="1"/>
  <c r="E216" i="5" s="1"/>
  <c r="H157" i="1"/>
  <c r="H156" i="1"/>
  <c r="G156" i="1"/>
  <c r="D156" i="1"/>
  <c r="G155" i="1"/>
  <c r="D155" i="1"/>
  <c r="H155" i="1" s="1"/>
  <c r="G154" i="1"/>
  <c r="D154" i="1"/>
  <c r="H154" i="1" s="1"/>
  <c r="H153" i="1"/>
  <c r="G153" i="1"/>
  <c r="D153" i="1"/>
  <c r="H152" i="1"/>
  <c r="G152" i="1"/>
  <c r="D152" i="1"/>
  <c r="G151" i="1"/>
  <c r="D151" i="1"/>
  <c r="H151" i="1" s="1"/>
  <c r="G150" i="1"/>
  <c r="D150" i="1"/>
  <c r="H150" i="1" s="1"/>
  <c r="H149" i="1"/>
  <c r="G149" i="1"/>
  <c r="D149" i="1"/>
  <c r="H148" i="1"/>
  <c r="G148" i="1"/>
  <c r="D148" i="1"/>
  <c r="G147" i="1"/>
  <c r="D147" i="1"/>
  <c r="H147" i="1" s="1"/>
  <c r="G146" i="1"/>
  <c r="D146" i="1"/>
  <c r="H146" i="1" s="1"/>
  <c r="H145" i="1"/>
  <c r="G145" i="1"/>
  <c r="D145" i="1"/>
  <c r="J138" i="1"/>
  <c r="I138" i="1"/>
  <c r="G138" i="1"/>
  <c r="D138" i="1"/>
  <c r="J137" i="1"/>
  <c r="I137" i="1"/>
  <c r="G137" i="1"/>
  <c r="D137" i="1"/>
  <c r="J136" i="1"/>
  <c r="I136" i="1"/>
  <c r="G136" i="1"/>
  <c r="D136" i="1"/>
  <c r="J135" i="1"/>
  <c r="I135" i="1"/>
  <c r="G135" i="1"/>
  <c r="D135" i="1"/>
  <c r="J134" i="1"/>
  <c r="I134" i="1"/>
  <c r="G134" i="1"/>
  <c r="D134" i="1"/>
  <c r="J133" i="1"/>
  <c r="I133" i="1"/>
  <c r="G133" i="1"/>
  <c r="D133" i="1"/>
  <c r="J132" i="1"/>
  <c r="I132" i="1"/>
  <c r="G132" i="1"/>
  <c r="D132" i="1"/>
  <c r="J131" i="1"/>
  <c r="I131" i="1"/>
  <c r="G131" i="1"/>
  <c r="D131" i="1"/>
  <c r="J130" i="1"/>
  <c r="I130" i="1"/>
  <c r="G130" i="1"/>
  <c r="D130" i="1"/>
  <c r="J129" i="1"/>
  <c r="I129" i="1"/>
  <c r="G129" i="1"/>
  <c r="D129" i="1"/>
  <c r="J128" i="1"/>
  <c r="I128" i="1"/>
  <c r="G128" i="1"/>
  <c r="D128" i="1"/>
  <c r="J127" i="1"/>
  <c r="I127" i="1"/>
  <c r="G127" i="1"/>
  <c r="D127" i="1"/>
  <c r="P120" i="1"/>
  <c r="C734" i="2" s="1"/>
  <c r="E734" i="2" s="1"/>
  <c r="O120" i="1"/>
  <c r="P119" i="1"/>
  <c r="C733" i="2" s="1"/>
  <c r="E733" i="2" s="1"/>
  <c r="O119" i="1"/>
  <c r="N118" i="1"/>
  <c r="K118" i="1"/>
  <c r="I118" i="1"/>
  <c r="G118" i="1"/>
  <c r="O118" i="1" s="1"/>
  <c r="D118" i="1"/>
  <c r="N117" i="1"/>
  <c r="K117" i="1"/>
  <c r="I117" i="1"/>
  <c r="G117" i="1"/>
  <c r="O117" i="1" s="1"/>
  <c r="D117" i="1"/>
  <c r="N116" i="1"/>
  <c r="K116" i="1"/>
  <c r="I116" i="1"/>
  <c r="G116" i="1"/>
  <c r="O116" i="1" s="1"/>
  <c r="D116" i="1"/>
  <c r="N115" i="1"/>
  <c r="K115" i="1"/>
  <c r="I115" i="1"/>
  <c r="G115" i="1"/>
  <c r="O115" i="1" s="1"/>
  <c r="D115" i="1"/>
  <c r="N114" i="1"/>
  <c r="K114" i="1"/>
  <c r="I114" i="1"/>
  <c r="G114" i="1"/>
  <c r="O114" i="1" s="1"/>
  <c r="D114" i="1"/>
  <c r="N113" i="1"/>
  <c r="K113" i="1"/>
  <c r="I113" i="1"/>
  <c r="G113" i="1"/>
  <c r="O113" i="1" s="1"/>
  <c r="D113" i="1"/>
  <c r="N112" i="1"/>
  <c r="K112" i="1"/>
  <c r="I112" i="1"/>
  <c r="G112" i="1"/>
  <c r="O112" i="1" s="1"/>
  <c r="D112" i="1"/>
  <c r="N111" i="1"/>
  <c r="K111" i="1"/>
  <c r="I111" i="1"/>
  <c r="G111" i="1"/>
  <c r="O111" i="1" s="1"/>
  <c r="D111" i="1"/>
  <c r="N110" i="1"/>
  <c r="K110" i="1"/>
  <c r="I110" i="1"/>
  <c r="G110" i="1"/>
  <c r="O110" i="1" s="1"/>
  <c r="D110" i="1"/>
  <c r="N109" i="1"/>
  <c r="K109" i="1"/>
  <c r="I109" i="1"/>
  <c r="G109" i="1"/>
  <c r="O109" i="1" s="1"/>
  <c r="D109" i="1"/>
  <c r="N108" i="1"/>
  <c r="K108" i="1"/>
  <c r="I108" i="1"/>
  <c r="G108" i="1"/>
  <c r="O108" i="1" s="1"/>
  <c r="D108" i="1"/>
  <c r="N107" i="1"/>
  <c r="K107" i="1"/>
  <c r="I107" i="1"/>
  <c r="G107" i="1"/>
  <c r="O107" i="1" s="1"/>
  <c r="D107" i="1"/>
  <c r="N106" i="1"/>
  <c r="K106" i="1"/>
  <c r="I106" i="1"/>
  <c r="G106" i="1"/>
  <c r="O106" i="1" s="1"/>
  <c r="D106" i="1"/>
  <c r="H94" i="1"/>
  <c r="C215" i="5" s="1"/>
  <c r="E215" i="5" s="1"/>
  <c r="H93" i="1"/>
  <c r="C214" i="5" s="1"/>
  <c r="E214" i="5" s="1"/>
  <c r="H92" i="1"/>
  <c r="C213" i="5" s="1"/>
  <c r="E213" i="5" s="1"/>
  <c r="H91" i="1"/>
  <c r="C212" i="5" s="1"/>
  <c r="E212" i="5" s="1"/>
  <c r="H90" i="1"/>
  <c r="C264" i="3" s="1"/>
  <c r="E264" i="3" s="1"/>
  <c r="H89" i="1"/>
  <c r="C263" i="3" s="1"/>
  <c r="E263" i="3" s="1"/>
  <c r="H88" i="1"/>
  <c r="C262" i="3" s="1"/>
  <c r="E262" i="3" s="1"/>
  <c r="H87" i="1"/>
  <c r="C261" i="3" s="1"/>
  <c r="E261" i="3" s="1"/>
  <c r="H86" i="1"/>
  <c r="C732" i="2" s="1"/>
  <c r="E732" i="2" s="1"/>
  <c r="H85" i="1"/>
  <c r="C731" i="2" s="1"/>
  <c r="H84" i="1"/>
  <c r="C730" i="2" s="1"/>
  <c r="E730" i="2" s="1"/>
  <c r="H83" i="1"/>
  <c r="C729" i="2" s="1"/>
  <c r="E729" i="2" s="1"/>
  <c r="W72" i="1"/>
  <c r="U72" i="1"/>
  <c r="X72" i="1" s="1"/>
  <c r="Y72" i="1" s="1"/>
  <c r="B287" i="6" s="1"/>
  <c r="C290" i="6" s="1"/>
  <c r="C291" i="6" s="1"/>
  <c r="E291" i="6" s="1"/>
  <c r="F292" i="6" s="1"/>
  <c r="E37" i="6" s="1"/>
  <c r="W71" i="1"/>
  <c r="U71" i="1"/>
  <c r="X71" i="1" s="1"/>
  <c r="Y71" i="1" s="1"/>
  <c r="B231" i="6" s="1"/>
  <c r="C234" i="6" s="1"/>
  <c r="C235" i="6" s="1"/>
  <c r="E235" i="6" s="1"/>
  <c r="F236" i="6" s="1"/>
  <c r="E30" i="6" s="1"/>
  <c r="W70" i="1"/>
  <c r="U70" i="1"/>
  <c r="X70" i="1" s="1"/>
  <c r="Y70" i="1" s="1"/>
  <c r="B172" i="5" s="1"/>
  <c r="C175" i="5" s="1"/>
  <c r="C176" i="5" s="1"/>
  <c r="E176" i="5" s="1"/>
  <c r="F177" i="5" s="1"/>
  <c r="E28" i="5" s="1"/>
  <c r="W69" i="1"/>
  <c r="U69" i="1"/>
  <c r="X69" i="1" s="1"/>
  <c r="Y69" i="1" s="1"/>
  <c r="W68" i="1"/>
  <c r="U68" i="1"/>
  <c r="X68" i="1" s="1"/>
  <c r="Y68" i="1" s="1"/>
  <c r="B181" i="4" s="1"/>
  <c r="C184" i="4" s="1"/>
  <c r="C185" i="4" s="1"/>
  <c r="E185" i="4" s="1"/>
  <c r="F186" i="4" s="1"/>
  <c r="E28" i="4" s="1"/>
  <c r="S67" i="1"/>
  <c r="R67" i="1"/>
  <c r="Q67" i="1"/>
  <c r="P67" i="1"/>
  <c r="W66" i="1"/>
  <c r="U66" i="1"/>
  <c r="X66" i="1" s="1"/>
  <c r="Y66" i="1" s="1"/>
  <c r="B215" i="3" s="1"/>
  <c r="C218" i="3" s="1"/>
  <c r="C219" i="3" s="1"/>
  <c r="E219" i="3" s="1"/>
  <c r="F220" i="3" s="1"/>
  <c r="E29" i="3" s="1"/>
  <c r="S65" i="1"/>
  <c r="R65" i="1"/>
  <c r="Q65" i="1"/>
  <c r="P65" i="1"/>
  <c r="N65" i="1"/>
  <c r="D515" i="2" s="1"/>
  <c r="E515" i="2" s="1"/>
  <c r="D518" i="2" s="1"/>
  <c r="M65" i="1"/>
  <c r="Y64" i="1"/>
  <c r="B551" i="2" s="1"/>
  <c r="C554" i="2" s="1"/>
  <c r="C555" i="2" s="1"/>
  <c r="E555" i="2" s="1"/>
  <c r="F556" i="2" s="1"/>
  <c r="X64" i="1"/>
  <c r="W64" i="1"/>
  <c r="U64" i="1"/>
  <c r="N64" i="1"/>
  <c r="D510" i="2" s="1"/>
  <c r="M64" i="1"/>
  <c r="S63" i="1"/>
  <c r="R63" i="1"/>
  <c r="Q63" i="1"/>
  <c r="P63" i="1"/>
  <c r="W62" i="1"/>
  <c r="U62" i="1"/>
  <c r="X62" i="1" s="1"/>
  <c r="Y62" i="1" s="1"/>
  <c r="B468" i="2" s="1"/>
  <c r="C471" i="2" s="1"/>
  <c r="C472" i="2" s="1"/>
  <c r="E472" i="2" s="1"/>
  <c r="F473" i="2" s="1"/>
  <c r="E49" i="2" s="1"/>
  <c r="W61" i="1"/>
  <c r="U61" i="1"/>
  <c r="X61" i="1" s="1"/>
  <c r="Y61" i="1" s="1"/>
  <c r="B716" i="2" s="1"/>
  <c r="C719" i="2" s="1"/>
  <c r="C720" i="2" s="1"/>
  <c r="E720" i="2" s="1"/>
  <c r="F721" i="2" s="1"/>
  <c r="E76" i="2" s="1"/>
  <c r="W60" i="1"/>
  <c r="U60" i="1"/>
  <c r="X60" i="1" s="1"/>
  <c r="Y60" i="1" s="1"/>
  <c r="B683" i="2" s="1"/>
  <c r="C686" i="2" s="1"/>
  <c r="C687" i="2" s="1"/>
  <c r="E687" i="2" s="1"/>
  <c r="F688" i="2" s="1"/>
  <c r="E72" i="2" s="1"/>
  <c r="W59" i="1"/>
  <c r="X59" i="1" s="1"/>
  <c r="Y59" i="1" s="1"/>
  <c r="B624" i="2" s="1"/>
  <c r="C627" i="2" s="1"/>
  <c r="C628" i="2" s="1"/>
  <c r="E628" i="2" s="1"/>
  <c r="F629" i="2" s="1"/>
  <c r="E65" i="2" s="1"/>
  <c r="W58" i="1"/>
  <c r="U58" i="1"/>
  <c r="X58" i="1" s="1"/>
  <c r="Y58" i="1" s="1"/>
  <c r="B385" i="2" s="1"/>
  <c r="C388" i="2" s="1"/>
  <c r="C389" i="2" s="1"/>
  <c r="E389" i="2" s="1"/>
  <c r="F390" i="2" s="1"/>
  <c r="E41" i="2" s="1"/>
  <c r="W57" i="1"/>
  <c r="U57" i="1"/>
  <c r="X57" i="1" s="1"/>
  <c r="Y57" i="1" s="1"/>
  <c r="B308" i="2" s="1"/>
  <c r="C311" i="2" s="1"/>
  <c r="C312" i="2" s="1"/>
  <c r="E312" i="2" s="1"/>
  <c r="F313" i="2" s="1"/>
  <c r="E31" i="2" s="1"/>
  <c r="G28" i="1"/>
  <c r="G27" i="1"/>
  <c r="G26" i="1"/>
  <c r="G25" i="1"/>
  <c r="G24" i="1"/>
  <c r="G23" i="1"/>
  <c r="G22" i="1"/>
  <c r="G21" i="1"/>
  <c r="G20" i="1"/>
  <c r="G19" i="1"/>
  <c r="E58" i="2" l="1"/>
  <c r="E57" i="2"/>
  <c r="D156" i="2"/>
  <c r="D618" i="2"/>
  <c r="E618" i="2" s="1"/>
  <c r="F619" i="2" s="1"/>
  <c r="E64" i="2" s="1"/>
  <c r="D54" i="4"/>
  <c r="E54" i="4" s="1"/>
  <c r="D55" i="4" s="1"/>
  <c r="E55" i="4" s="1"/>
  <c r="E56" i="4" s="1"/>
  <c r="F130" i="6"/>
  <c r="E23" i="6" s="1"/>
  <c r="E731" i="2"/>
  <c r="C168" i="2"/>
  <c r="E168" i="2" s="1"/>
  <c r="F171" i="2" s="1"/>
  <c r="E22" i="2" s="1"/>
  <c r="E170" i="2"/>
  <c r="C177" i="2"/>
  <c r="E177" i="2" s="1"/>
  <c r="C186" i="2"/>
  <c r="E186" i="2" s="1"/>
  <c r="D211" i="2"/>
  <c r="E205" i="2"/>
  <c r="E235" i="2"/>
  <c r="D239" i="2" s="1"/>
  <c r="E239" i="2" s="1"/>
  <c r="F240" i="2" s="1"/>
  <c r="E261" i="2"/>
  <c r="D266" i="2" s="1"/>
  <c r="D341" i="2"/>
  <c r="E341" i="2" s="1"/>
  <c r="E340" i="2"/>
  <c r="C367" i="2"/>
  <c r="E500" i="2"/>
  <c r="F501" i="2" s="1"/>
  <c r="F503" i="2" s="1"/>
  <c r="E52" i="2" s="1"/>
  <c r="D531" i="2"/>
  <c r="E531" i="2" s="1"/>
  <c r="E650" i="2"/>
  <c r="F651" i="2" s="1"/>
  <c r="F653" i="2" s="1"/>
  <c r="E68" i="2" s="1"/>
  <c r="C674" i="2"/>
  <c r="C675" i="2" s="1"/>
  <c r="D676" i="2" s="1"/>
  <c r="E676" i="2" s="1"/>
  <c r="E677" i="2" s="1"/>
  <c r="D678" i="2" s="1"/>
  <c r="E678" i="2" s="1"/>
  <c r="F679" i="2" s="1"/>
  <c r="E71" i="2" s="1"/>
  <c r="C664" i="2"/>
  <c r="E664" i="2" s="1"/>
  <c r="D665" i="2" s="1"/>
  <c r="E665" i="2" s="1"/>
  <c r="E666" i="2" s="1"/>
  <c r="D667" i="2" s="1"/>
  <c r="E667" i="2" s="1"/>
  <c r="F668" i="2" s="1"/>
  <c r="E70" i="2" s="1"/>
  <c r="C711" i="2"/>
  <c r="E151" i="3"/>
  <c r="F152" i="3" s="1"/>
  <c r="F83" i="4"/>
  <c r="E19" i="4" s="1"/>
  <c r="C174" i="4"/>
  <c r="E174" i="4" s="1"/>
  <c r="C172" i="4"/>
  <c r="E43" i="4"/>
  <c r="E44" i="4" s="1"/>
  <c r="C173" i="4"/>
  <c r="E173" i="4" s="1"/>
  <c r="C167" i="4"/>
  <c r="C266" i="2"/>
  <c r="C188" i="2"/>
  <c r="E188" i="2" s="1"/>
  <c r="C179" i="2"/>
  <c r="E179" i="2" s="1"/>
  <c r="D413" i="2"/>
  <c r="E413" i="2" s="1"/>
  <c r="E415" i="2" s="1"/>
  <c r="F416" i="2" s="1"/>
  <c r="F418" i="2" s="1"/>
  <c r="E44" i="2" s="1"/>
  <c r="E412" i="2"/>
  <c r="E486" i="2"/>
  <c r="F493" i="2" s="1"/>
  <c r="E51" i="2" s="1"/>
  <c r="D498" i="2"/>
  <c r="E498" i="2" s="1"/>
  <c r="E497" i="2"/>
  <c r="C544" i="2"/>
  <c r="E544" i="2" s="1"/>
  <c r="C542" i="2"/>
  <c r="C537" i="2"/>
  <c r="E85" i="2"/>
  <c r="C251" i="2"/>
  <c r="E251" i="2" s="1"/>
  <c r="F252" i="2" s="1"/>
  <c r="C187" i="2"/>
  <c r="E187" i="2" s="1"/>
  <c r="C178" i="2"/>
  <c r="E178" i="2" s="1"/>
  <c r="D108" i="2"/>
  <c r="E108" i="2" s="1"/>
  <c r="E109" i="2" s="1"/>
  <c r="E119" i="2"/>
  <c r="E209" i="2"/>
  <c r="E265" i="2"/>
  <c r="D459" i="2"/>
  <c r="D542" i="2"/>
  <c r="D376" i="2"/>
  <c r="E376" i="2" s="1"/>
  <c r="D379" i="2" s="1"/>
  <c r="E379" i="2" s="1"/>
  <c r="F380" i="2" s="1"/>
  <c r="E40" i="2" s="1"/>
  <c r="D299" i="2"/>
  <c r="E299" i="2" s="1"/>
  <c r="D302" i="2" s="1"/>
  <c r="E302" i="2" s="1"/>
  <c r="F303" i="2" s="1"/>
  <c r="E30" i="2" s="1"/>
  <c r="D280" i="2"/>
  <c r="E280" i="2" s="1"/>
  <c r="D281" i="2" s="1"/>
  <c r="E281" i="2" s="1"/>
  <c r="E282" i="2" s="1"/>
  <c r="D283" i="2" s="1"/>
  <c r="E283" i="2" s="1"/>
  <c r="F284" i="2" s="1"/>
  <c r="E326" i="2"/>
  <c r="F327" i="2" s="1"/>
  <c r="E33" i="2" s="1"/>
  <c r="E343" i="2"/>
  <c r="F344" i="2" s="1"/>
  <c r="F346" i="2" s="1"/>
  <c r="E36" i="2" s="1"/>
  <c r="E357" i="2"/>
  <c r="D358" i="2" s="1"/>
  <c r="D402" i="2"/>
  <c r="E402" i="2" s="1"/>
  <c r="D403" i="2" s="1"/>
  <c r="E403" i="2" s="1"/>
  <c r="F409" i="2" s="1"/>
  <c r="E43" i="2" s="1"/>
  <c r="D485" i="2"/>
  <c r="E485" i="2" s="1"/>
  <c r="D486" i="2" s="1"/>
  <c r="C518" i="2"/>
  <c r="E518" i="2" s="1"/>
  <c r="D519" i="2" s="1"/>
  <c r="E519" i="2" s="1"/>
  <c r="C575" i="2"/>
  <c r="E575" i="2" s="1"/>
  <c r="C569" i="2"/>
  <c r="E569" i="2" s="1"/>
  <c r="F576" i="2" s="1"/>
  <c r="E59" i="2" s="1"/>
  <c r="E583" i="2"/>
  <c r="F584" i="2" s="1"/>
  <c r="F586" i="2" s="1"/>
  <c r="E60" i="2" s="1"/>
  <c r="D641" i="2"/>
  <c r="E641" i="2" s="1"/>
  <c r="D642" i="2" s="1"/>
  <c r="E642" i="2" s="1"/>
  <c r="F643" i="2" s="1"/>
  <c r="E67" i="2" s="1"/>
  <c r="C697" i="2"/>
  <c r="E697" i="2" s="1"/>
  <c r="D698" i="2" s="1"/>
  <c r="E698" i="2" s="1"/>
  <c r="E699" i="2" s="1"/>
  <c r="D700" i="2" s="1"/>
  <c r="E700" i="2" s="1"/>
  <c r="F701" i="2" s="1"/>
  <c r="E74" i="2" s="1"/>
  <c r="D243" i="3"/>
  <c r="E243" i="3" s="1"/>
  <c r="F243" i="3" s="1"/>
  <c r="E33" i="3" s="1"/>
  <c r="D156" i="4"/>
  <c r="E156" i="4" s="1"/>
  <c r="E140" i="4"/>
  <c r="D560" i="2"/>
  <c r="E560" i="2" s="1"/>
  <c r="F561" i="2" s="1"/>
  <c r="E510" i="2"/>
  <c r="D513" i="2" s="1"/>
  <c r="E513" i="2" s="1"/>
  <c r="D514" i="2" s="1"/>
  <c r="E514" i="2" s="1"/>
  <c r="E520" i="2" s="1"/>
  <c r="D521" i="2" s="1"/>
  <c r="E521" i="2" s="1"/>
  <c r="F522" i="2" s="1"/>
  <c r="E54" i="2" s="1"/>
  <c r="D526" i="2"/>
  <c r="E526" i="2" s="1"/>
  <c r="C211" i="2"/>
  <c r="E211" i="2" s="1"/>
  <c r="F212" i="2" s="1"/>
  <c r="C184" i="2"/>
  <c r="E184" i="2" s="1"/>
  <c r="C175" i="2"/>
  <c r="E175" i="2" s="1"/>
  <c r="F735" i="2"/>
  <c r="F737" i="2" s="1"/>
  <c r="E77" i="2" s="1"/>
  <c r="F265" i="3"/>
  <c r="F267" i="3" s="1"/>
  <c r="E35" i="3" s="1"/>
  <c r="F217" i="5"/>
  <c r="F219" i="5" s="1"/>
  <c r="E33" i="5" s="1"/>
  <c r="E98" i="2"/>
  <c r="E99" i="2" s="1"/>
  <c r="E131" i="2"/>
  <c r="C528" i="2"/>
  <c r="C543" i="2"/>
  <c r="E543" i="2" s="1"/>
  <c r="D604" i="2"/>
  <c r="E604" i="2" s="1"/>
  <c r="D633" i="2"/>
  <c r="E633" i="2" s="1"/>
  <c r="F634" i="2" s="1"/>
  <c r="E66" i="2" s="1"/>
  <c r="E593" i="2"/>
  <c r="D59" i="3"/>
  <c r="E59" i="3" s="1"/>
  <c r="D60" i="3"/>
  <c r="E60" i="3" s="1"/>
  <c r="C99" i="3"/>
  <c r="E99" i="3" s="1"/>
  <c r="E44" i="3"/>
  <c r="D365" i="2"/>
  <c r="E365" i="2" s="1"/>
  <c r="C436" i="2"/>
  <c r="C454" i="2"/>
  <c r="C460" i="2"/>
  <c r="E460" i="2" s="1"/>
  <c r="C82" i="4"/>
  <c r="E82" i="4" s="1"/>
  <c r="C158" i="4"/>
  <c r="C290" i="2"/>
  <c r="C291" i="2" s="1"/>
  <c r="D292" i="2" s="1"/>
  <c r="E292" i="2" s="1"/>
  <c r="E293" i="2" s="1"/>
  <c r="D294" i="2" s="1"/>
  <c r="E294" i="2" s="1"/>
  <c r="F295" i="2" s="1"/>
  <c r="E29" i="2" s="1"/>
  <c r="C301" i="2"/>
  <c r="E301" i="2" s="1"/>
  <c r="E427" i="2"/>
  <c r="C435" i="2"/>
  <c r="C459" i="2"/>
  <c r="E459" i="2" s="1"/>
  <c r="D462" i="2" s="1"/>
  <c r="E462" i="2" s="1"/>
  <c r="F463" i="2" s="1"/>
  <c r="E48" i="2" s="1"/>
  <c r="C597" i="2"/>
  <c r="C610" i="2"/>
  <c r="E647" i="2"/>
  <c r="C135" i="3"/>
  <c r="E135" i="3" s="1"/>
  <c r="F136" i="3" s="1"/>
  <c r="C104" i="3"/>
  <c r="E104" i="3" s="1"/>
  <c r="E45" i="3"/>
  <c r="E61" i="3"/>
  <c r="E83" i="3"/>
  <c r="D84" i="3" s="1"/>
  <c r="E84" i="3" s="1"/>
  <c r="D163" i="3"/>
  <c r="D177" i="3"/>
  <c r="E177" i="3" s="1"/>
  <c r="D178" i="3" s="1"/>
  <c r="E178" i="3" s="1"/>
  <c r="C192" i="3"/>
  <c r="C193" i="3" s="1"/>
  <c r="D194" i="3" s="1"/>
  <c r="E194" i="3" s="1"/>
  <c r="D206" i="3"/>
  <c r="C195" i="3"/>
  <c r="E195" i="3" s="1"/>
  <c r="E179" i="3"/>
  <c r="D182" i="3" s="1"/>
  <c r="E182" i="3" s="1"/>
  <c r="D183" i="3" s="1"/>
  <c r="E183" i="3" s="1"/>
  <c r="E206" i="3"/>
  <c r="E39" i="4"/>
  <c r="C85" i="5"/>
  <c r="E85" i="5" s="1"/>
  <c r="C129" i="5"/>
  <c r="C91" i="5"/>
  <c r="E91" i="5" s="1"/>
  <c r="D113" i="5"/>
  <c r="D97" i="6"/>
  <c r="C281" i="2"/>
  <c r="C358" i="2"/>
  <c r="C514" i="2"/>
  <c r="D98" i="3"/>
  <c r="E98" i="3" s="1"/>
  <c r="F100" i="3" s="1"/>
  <c r="E20" i="3" s="1"/>
  <c r="D72" i="3"/>
  <c r="E72" i="3" s="1"/>
  <c r="E73" i="3"/>
  <c r="C111" i="3"/>
  <c r="E111" i="3" s="1"/>
  <c r="D151" i="3"/>
  <c r="D116" i="4"/>
  <c r="E116" i="4" s="1"/>
  <c r="F117" i="4" s="1"/>
  <c r="F86" i="5"/>
  <c r="E20" i="5" s="1"/>
  <c r="D57" i="5"/>
  <c r="C105" i="3"/>
  <c r="E105" i="3" s="1"/>
  <c r="C208" i="3"/>
  <c r="E208" i="3" s="1"/>
  <c r="E40" i="4"/>
  <c r="E108" i="4"/>
  <c r="E128" i="4"/>
  <c r="D129" i="4" s="1"/>
  <c r="E126" i="5"/>
  <c r="D129" i="5" s="1"/>
  <c r="C154" i="5"/>
  <c r="C165" i="5"/>
  <c r="E165" i="5" s="1"/>
  <c r="C164" i="5"/>
  <c r="E164" i="5" s="1"/>
  <c r="D166" i="5" s="1"/>
  <c r="E166" i="5" s="1"/>
  <c r="F167" i="5" s="1"/>
  <c r="E27" i="5" s="1"/>
  <c r="D148" i="6"/>
  <c r="D178" i="6"/>
  <c r="E178" i="6" s="1"/>
  <c r="F179" i="6" s="1"/>
  <c r="D189" i="6"/>
  <c r="C197" i="3"/>
  <c r="C198" i="3" s="1"/>
  <c r="D199" i="3" s="1"/>
  <c r="E199" i="3" s="1"/>
  <c r="C93" i="4"/>
  <c r="E93" i="4" s="1"/>
  <c r="C148" i="4"/>
  <c r="E148" i="4" s="1"/>
  <c r="D149" i="4" s="1"/>
  <c r="E149" i="4" s="1"/>
  <c r="C163" i="4"/>
  <c r="C164" i="4" s="1"/>
  <c r="D165" i="4" s="1"/>
  <c r="E165" i="4" s="1"/>
  <c r="E190" i="5"/>
  <c r="F191" i="5" s="1"/>
  <c r="E30" i="5" s="1"/>
  <c r="E189" i="6"/>
  <c r="F190" i="6" s="1"/>
  <c r="E107" i="6"/>
  <c r="C183" i="3"/>
  <c r="C201" i="3"/>
  <c r="E71" i="4"/>
  <c r="E161" i="4"/>
  <c r="D79" i="5"/>
  <c r="E68" i="5"/>
  <c r="C79" i="5"/>
  <c r="D87" i="6"/>
  <c r="C269" i="6"/>
  <c r="C270" i="6" s="1"/>
  <c r="D271" i="6" s="1"/>
  <c r="E271" i="6" s="1"/>
  <c r="E272" i="6" s="1"/>
  <c r="D273" i="6" s="1"/>
  <c r="E42" i="5"/>
  <c r="C90" i="5"/>
  <c r="E90" i="5" s="1"/>
  <c r="C113" i="5"/>
  <c r="E113" i="5" s="1"/>
  <c r="F114" i="5" s="1"/>
  <c r="D144" i="5"/>
  <c r="E144" i="5" s="1"/>
  <c r="D145" i="5" s="1"/>
  <c r="E145" i="5" s="1"/>
  <c r="E146" i="5" s="1"/>
  <c r="D147" i="5" s="1"/>
  <c r="E147" i="5" s="1"/>
  <c r="F148" i="5" s="1"/>
  <c r="E55" i="6"/>
  <c r="D106" i="6"/>
  <c r="E106" i="6" s="1"/>
  <c r="F109" i="6" s="1"/>
  <c r="E21" i="6" s="1"/>
  <c r="D163" i="6"/>
  <c r="D115" i="6"/>
  <c r="E115" i="6" s="1"/>
  <c r="F116" i="6" s="1"/>
  <c r="D65" i="6"/>
  <c r="E65" i="6" s="1"/>
  <c r="E66" i="6" s="1"/>
  <c r="E108" i="6"/>
  <c r="D211" i="6"/>
  <c r="E200" i="6"/>
  <c r="C33" i="8"/>
  <c r="C27" i="7" s="1"/>
  <c r="C30" i="7"/>
  <c r="C28" i="8"/>
  <c r="C317" i="6"/>
  <c r="C226" i="5"/>
  <c r="C129" i="6"/>
  <c r="E129" i="6" s="1"/>
  <c r="C148" i="6"/>
  <c r="E148" i="6" s="1"/>
  <c r="F149" i="6" s="1"/>
  <c r="C163" i="6"/>
  <c r="E190" i="6"/>
  <c r="C260" i="6"/>
  <c r="E260" i="6" s="1"/>
  <c r="E261" i="6" s="1"/>
  <c r="D262" i="6" s="1"/>
  <c r="E262" i="6" s="1"/>
  <c r="F263" i="6" s="1"/>
  <c r="E34" i="6" s="1"/>
  <c r="C273" i="6"/>
  <c r="C279" i="6"/>
  <c r="E279" i="6" s="1"/>
  <c r="C204" i="6"/>
  <c r="C217" i="6"/>
  <c r="C223" i="6"/>
  <c r="E223" i="6" s="1"/>
  <c r="C203" i="6"/>
  <c r="E25" i="5" l="1"/>
  <c r="E28" i="2"/>
  <c r="E69" i="2"/>
  <c r="D67" i="6"/>
  <c r="D57" i="4"/>
  <c r="C28" i="7"/>
  <c r="C19" i="7" s="1"/>
  <c r="C25" i="7" s="1"/>
  <c r="C34" i="7" s="1"/>
  <c r="C36" i="7" s="1"/>
  <c r="D74" i="3"/>
  <c r="F166" i="3"/>
  <c r="E23" i="3" s="1"/>
  <c r="C159" i="4"/>
  <c r="D160" i="4" s="1"/>
  <c r="E160" i="4" s="1"/>
  <c r="E166" i="4" s="1"/>
  <c r="D167" i="4" s="1"/>
  <c r="E203" i="6"/>
  <c r="D204" i="6" s="1"/>
  <c r="E204" i="6" s="1"/>
  <c r="E205" i="6" s="1"/>
  <c r="D206" i="6" s="1"/>
  <c r="E206" i="6" s="1"/>
  <c r="F207" i="6" s="1"/>
  <c r="D278" i="6"/>
  <c r="E278" i="6" s="1"/>
  <c r="D281" i="6" s="1"/>
  <c r="E281" i="6" s="1"/>
  <c r="F282" i="6" s="1"/>
  <c r="E36" i="6" s="1"/>
  <c r="D222" i="6"/>
  <c r="E222" i="6" s="1"/>
  <c r="D225" i="6" s="1"/>
  <c r="E225" i="6" s="1"/>
  <c r="F226" i="6" s="1"/>
  <c r="E29" i="6" s="1"/>
  <c r="D203" i="6"/>
  <c r="E129" i="5"/>
  <c r="F130" i="5" s="1"/>
  <c r="E184" i="3"/>
  <c r="D185" i="3" s="1"/>
  <c r="E185" i="3" s="1"/>
  <c r="F186" i="3" s="1"/>
  <c r="D62" i="3"/>
  <c r="C450" i="2"/>
  <c r="C451" i="2" s="1"/>
  <c r="D452" i="2" s="1"/>
  <c r="E452" i="2" s="1"/>
  <c r="E435" i="2"/>
  <c r="D436" i="2" s="1"/>
  <c r="E436" i="2" s="1"/>
  <c r="C606" i="2"/>
  <c r="D596" i="2"/>
  <c r="E596" i="2" s="1"/>
  <c r="D597" i="2" s="1"/>
  <c r="E597" i="2" s="1"/>
  <c r="E598" i="2" s="1"/>
  <c r="D599" i="2" s="1"/>
  <c r="E599" i="2" s="1"/>
  <c r="F600" i="2" s="1"/>
  <c r="E62" i="2" s="1"/>
  <c r="C529" i="2"/>
  <c r="D530" i="2" s="1"/>
  <c r="E530" i="2" s="1"/>
  <c r="E536" i="2" s="1"/>
  <c r="D537" i="2" s="1"/>
  <c r="E537" i="2" s="1"/>
  <c r="F538" i="2" s="1"/>
  <c r="E55" i="2" s="1"/>
  <c r="D132" i="2"/>
  <c r="D172" i="4"/>
  <c r="D143" i="4"/>
  <c r="E143" i="4" s="1"/>
  <c r="D144" i="4" s="1"/>
  <c r="E144" i="4" s="1"/>
  <c r="E150" i="4" s="1"/>
  <c r="D151" i="4" s="1"/>
  <c r="E151" i="4" s="1"/>
  <c r="F152" i="4" s="1"/>
  <c r="C368" i="2"/>
  <c r="D369" i="2" s="1"/>
  <c r="E369" i="2" s="1"/>
  <c r="E370" i="2" s="1"/>
  <c r="D371" i="2" s="1"/>
  <c r="E371" i="2" s="1"/>
  <c r="F372" i="2" s="1"/>
  <c r="E39" i="2" s="1"/>
  <c r="D209" i="3"/>
  <c r="E209" i="3" s="1"/>
  <c r="F210" i="3" s="1"/>
  <c r="E28" i="3" s="1"/>
  <c r="F133" i="5"/>
  <c r="E22" i="5" s="1"/>
  <c r="C155" i="5"/>
  <c r="D156" i="5" s="1"/>
  <c r="E156" i="5" s="1"/>
  <c r="E157" i="5" s="1"/>
  <c r="D158" i="5" s="1"/>
  <c r="E158" i="5" s="1"/>
  <c r="F159" i="5" s="1"/>
  <c r="E26" i="5" s="1"/>
  <c r="D240" i="6"/>
  <c r="E240" i="6" s="1"/>
  <c r="F241" i="6" s="1"/>
  <c r="E31" i="6" s="1"/>
  <c r="E211" i="6"/>
  <c r="F92" i="5"/>
  <c r="E21" i="5" s="1"/>
  <c r="E79" i="5"/>
  <c r="F80" i="5" s="1"/>
  <c r="E19" i="5" s="1"/>
  <c r="E87" i="3"/>
  <c r="D430" i="2"/>
  <c r="E430" i="2" s="1"/>
  <c r="D431" i="2" s="1"/>
  <c r="E431" i="2" s="1"/>
  <c r="E437" i="2" s="1"/>
  <c r="D438" i="2" s="1"/>
  <c r="E438" i="2" s="1"/>
  <c r="F439" i="2" s="1"/>
  <c r="E46" i="2" s="1"/>
  <c r="C445" i="2"/>
  <c r="C446" i="2" s="1"/>
  <c r="D447" i="2" s="1"/>
  <c r="E447" i="2" s="1"/>
  <c r="F180" i="2"/>
  <c r="E23" i="2" s="1"/>
  <c r="C533" i="2"/>
  <c r="C534" i="2" s="1"/>
  <c r="D535" i="2" s="1"/>
  <c r="E535" i="2" s="1"/>
  <c r="E172" i="4"/>
  <c r="D175" i="4" s="1"/>
  <c r="E175" i="4" s="1"/>
  <c r="F176" i="4" s="1"/>
  <c r="E27" i="4" s="1"/>
  <c r="E200" i="3"/>
  <c r="D201" i="3" s="1"/>
  <c r="E201" i="3" s="1"/>
  <c r="F202" i="3" s="1"/>
  <c r="E27" i="3" s="1"/>
  <c r="D110" i="2"/>
  <c r="C227" i="2"/>
  <c r="E227" i="2" s="1"/>
  <c r="F228" i="2" s="1"/>
  <c r="F269" i="2" s="1"/>
  <c r="E25" i="2" s="1"/>
  <c r="C185" i="2"/>
  <c r="E185" i="2" s="1"/>
  <c r="F189" i="2" s="1"/>
  <c r="E24" i="2" s="1"/>
  <c r="C176" i="2"/>
  <c r="E176" i="2" s="1"/>
  <c r="E266" i="2"/>
  <c r="F267" i="2" s="1"/>
  <c r="C213" i="6"/>
  <c r="C35" i="7"/>
  <c r="E273" i="6"/>
  <c r="F274" i="6" s="1"/>
  <c r="E35" i="6" s="1"/>
  <c r="E33" i="6" s="1"/>
  <c r="E163" i="6"/>
  <c r="F164" i="6" s="1"/>
  <c r="F192" i="6" s="1"/>
  <c r="E24" i="6" s="1"/>
  <c r="D69" i="5"/>
  <c r="D72" i="4"/>
  <c r="C129" i="4"/>
  <c r="E129" i="4" s="1"/>
  <c r="F130" i="4" s="1"/>
  <c r="F132" i="4" s="1"/>
  <c r="E22" i="4" s="1"/>
  <c r="C88" i="4"/>
  <c r="E88" i="4" s="1"/>
  <c r="F89" i="4" s="1"/>
  <c r="E20" i="4" s="1"/>
  <c r="C94" i="4"/>
  <c r="E94" i="4" s="1"/>
  <c r="F95" i="4" s="1"/>
  <c r="E21" i="4" s="1"/>
  <c r="F107" i="3"/>
  <c r="E21" i="3" s="1"/>
  <c r="C113" i="3"/>
  <c r="E113" i="3" s="1"/>
  <c r="F114" i="3" s="1"/>
  <c r="E22" i="3" s="1"/>
  <c r="C163" i="3"/>
  <c r="E163" i="3" s="1"/>
  <c r="F164" i="3" s="1"/>
  <c r="C106" i="3"/>
  <c r="E106" i="3" s="1"/>
  <c r="C707" i="2"/>
  <c r="C708" i="2" s="1"/>
  <c r="D709" i="2" s="1"/>
  <c r="E709" i="2" s="1"/>
  <c r="E710" i="2" s="1"/>
  <c r="D711" i="2" s="1"/>
  <c r="E711" i="2" s="1"/>
  <c r="F712" i="2" s="1"/>
  <c r="E75" i="2" s="1"/>
  <c r="E358" i="2"/>
  <c r="E359" i="2" s="1"/>
  <c r="D360" i="2" s="1"/>
  <c r="E360" i="2" s="1"/>
  <c r="F361" i="2" s="1"/>
  <c r="D120" i="2"/>
  <c r="E542" i="2"/>
  <c r="D545" i="2" s="1"/>
  <c r="E545" i="2" s="1"/>
  <c r="F546" i="2" s="1"/>
  <c r="E56" i="2" s="1"/>
  <c r="E167" i="4"/>
  <c r="F168" i="4" s="1"/>
  <c r="E26" i="4" s="1"/>
  <c r="E89" i="2"/>
  <c r="E73" i="2" l="1"/>
  <c r="E53" i="2"/>
  <c r="E61" i="2"/>
  <c r="C214" i="6"/>
  <c r="D215" i="6" s="1"/>
  <c r="E215" i="6" s="1"/>
  <c r="E216" i="6" s="1"/>
  <c r="D217" i="6" s="1"/>
  <c r="E217" i="6" s="1"/>
  <c r="F218" i="6" s="1"/>
  <c r="E28" i="6" s="1"/>
  <c r="E453" i="2"/>
  <c r="D454" i="2" s="1"/>
  <c r="E454" i="2" s="1"/>
  <c r="F455" i="2" s="1"/>
  <c r="E47" i="2" s="1"/>
  <c r="C607" i="2"/>
  <c r="D608" i="2" s="1"/>
  <c r="E608" i="2" s="1"/>
  <c r="E609" i="2" s="1"/>
  <c r="D610" i="2" s="1"/>
  <c r="E610" i="2" s="1"/>
  <c r="F611" i="2" s="1"/>
  <c r="E63" i="2" s="1"/>
  <c r="D88" i="3"/>
  <c r="F309" i="6"/>
  <c r="E25" i="6" s="1"/>
  <c r="E27" i="6"/>
  <c r="E27" i="2"/>
  <c r="I361" i="2"/>
  <c r="E38" i="2"/>
  <c r="C32" i="7"/>
  <c r="C37" i="7" s="1"/>
  <c r="F212" i="4"/>
  <c r="E23" i="4" s="1"/>
  <c r="E25" i="4"/>
  <c r="E26" i="3"/>
  <c r="F256" i="3"/>
  <c r="E24" i="3" s="1"/>
  <c r="E24" i="5"/>
  <c r="C29" i="7"/>
  <c r="F207" i="5"/>
  <c r="E23" i="5" s="1"/>
  <c r="C97" i="6" l="1"/>
  <c r="E97" i="6" s="1"/>
  <c r="E98" i="6" s="1"/>
  <c r="D99" i="6" s="1"/>
  <c r="E99" i="6" s="1"/>
  <c r="F100" i="6" s="1"/>
  <c r="E20" i="6" s="1"/>
  <c r="C87" i="6"/>
  <c r="E87" i="6" s="1"/>
  <c r="E88" i="6" s="1"/>
  <c r="D89" i="6" s="1"/>
  <c r="E89" i="6" s="1"/>
  <c r="F90" i="6" s="1"/>
  <c r="E19" i="6" s="1"/>
  <c r="C77" i="6"/>
  <c r="E77" i="6" s="1"/>
  <c r="E78" i="6" s="1"/>
  <c r="D79" i="6" s="1"/>
  <c r="E79" i="6" s="1"/>
  <c r="F80" i="6" s="1"/>
  <c r="E18" i="6" s="1"/>
  <c r="C57" i="5"/>
  <c r="E57" i="5" s="1"/>
  <c r="E58" i="5" s="1"/>
  <c r="D59" i="5" s="1"/>
  <c r="E59" i="5" s="1"/>
  <c r="F60" i="5" s="1"/>
  <c r="C67" i="6"/>
  <c r="E67" i="6" s="1"/>
  <c r="E68" i="6" s="1"/>
  <c r="D69" i="6" s="1"/>
  <c r="E69" i="6" s="1"/>
  <c r="F70" i="6" s="1"/>
  <c r="C57" i="4"/>
  <c r="E57" i="4" s="1"/>
  <c r="E58" i="4" s="1"/>
  <c r="D59" i="4" s="1"/>
  <c r="E59" i="4" s="1"/>
  <c r="F60" i="4" s="1"/>
  <c r="C62" i="3"/>
  <c r="E62" i="3" s="1"/>
  <c r="E63" i="3" s="1"/>
  <c r="D64" i="3" s="1"/>
  <c r="E64" i="3" s="1"/>
  <c r="F65" i="3" s="1"/>
  <c r="C69" i="5"/>
  <c r="E69" i="5" s="1"/>
  <c r="E70" i="5" s="1"/>
  <c r="D71" i="5" s="1"/>
  <c r="E71" i="5" s="1"/>
  <c r="F72" i="5" s="1"/>
  <c r="E18" i="5" s="1"/>
  <c r="C74" i="3"/>
  <c r="E74" i="3" s="1"/>
  <c r="E75" i="3" s="1"/>
  <c r="D76" i="3" s="1"/>
  <c r="E76" i="3" s="1"/>
  <c r="F77" i="3" s="1"/>
  <c r="E18" i="3" s="1"/>
  <c r="C156" i="2"/>
  <c r="E156" i="2" s="1"/>
  <c r="E157" i="2" s="1"/>
  <c r="D158" i="2" s="1"/>
  <c r="E158" i="2" s="1"/>
  <c r="F159" i="2" s="1"/>
  <c r="E21" i="2" s="1"/>
  <c r="C88" i="3"/>
  <c r="C120" i="2"/>
  <c r="E120" i="2" s="1"/>
  <c r="E121" i="2" s="1"/>
  <c r="D122" i="2" s="1"/>
  <c r="E122" i="2" s="1"/>
  <c r="F123" i="2" s="1"/>
  <c r="E18" i="2" s="1"/>
  <c r="C72" i="4"/>
  <c r="E72" i="4" s="1"/>
  <c r="E73" i="4" s="1"/>
  <c r="D74" i="4" s="1"/>
  <c r="E74" i="4" s="1"/>
  <c r="F75" i="4" s="1"/>
  <c r="E18" i="4" s="1"/>
  <c r="C132" i="2"/>
  <c r="E132" i="2" s="1"/>
  <c r="E133" i="2" s="1"/>
  <c r="D134" i="2" s="1"/>
  <c r="E134" i="2" s="1"/>
  <c r="F135" i="2" s="1"/>
  <c r="E19" i="2" s="1"/>
  <c r="C144" i="2"/>
  <c r="E144" i="2" s="1"/>
  <c r="E145" i="2" s="1"/>
  <c r="D146" i="2" s="1"/>
  <c r="E146" i="2" s="1"/>
  <c r="F147" i="2" s="1"/>
  <c r="E20" i="2" s="1"/>
  <c r="C110" i="2"/>
  <c r="E110" i="2" s="1"/>
  <c r="E111" i="2" s="1"/>
  <c r="D112" i="2" s="1"/>
  <c r="E112" i="2" s="1"/>
  <c r="F113" i="2" s="1"/>
  <c r="E26" i="6"/>
  <c r="E24" i="4"/>
  <c r="E37" i="2"/>
  <c r="E25" i="3"/>
  <c r="E88" i="3"/>
  <c r="E89" i="3" s="1"/>
  <c r="D90" i="3" s="1"/>
  <c r="E90" i="3" s="1"/>
  <c r="F91" i="3" s="1"/>
  <c r="E19" i="3" s="1"/>
  <c r="E45" i="2"/>
  <c r="F724" i="2"/>
  <c r="E26" i="2" s="1"/>
  <c r="F191" i="2" l="1"/>
  <c r="E17" i="2"/>
  <c r="E17" i="5"/>
  <c r="F94" i="5"/>
  <c r="F116" i="3"/>
  <c r="E17" i="3"/>
  <c r="E17" i="4"/>
  <c r="F97" i="4"/>
  <c r="E17" i="6"/>
  <c r="F132" i="6"/>
  <c r="F221" i="5" l="1"/>
  <c r="E16" i="5"/>
  <c r="F269" i="3"/>
  <c r="E16" i="3"/>
  <c r="F739" i="2"/>
  <c r="E16" i="2"/>
  <c r="F215" i="4"/>
  <c r="E16" i="4"/>
  <c r="E16" i="6"/>
  <c r="F312" i="6"/>
  <c r="D744" i="2" l="1"/>
  <c r="E744" i="2" s="1"/>
  <c r="F745" i="2" s="1"/>
  <c r="F747" i="2" s="1"/>
  <c r="E78" i="2" s="1"/>
  <c r="E79" i="2" s="1"/>
  <c r="D274" i="3"/>
  <c r="E274" i="3" s="1"/>
  <c r="F275" i="3" s="1"/>
  <c r="F277" i="3" s="1"/>
  <c r="E36" i="3" s="1"/>
  <c r="D317" i="6"/>
  <c r="E317" i="6" s="1"/>
  <c r="F318" i="6" s="1"/>
  <c r="F320" i="6" s="1"/>
  <c r="E40" i="6" s="1"/>
  <c r="D220" i="4"/>
  <c r="E220" i="4" s="1"/>
  <c r="F221" i="4" s="1"/>
  <c r="F223" i="4" s="1"/>
  <c r="E32" i="4" s="1"/>
  <c r="D226" i="5"/>
  <c r="E226" i="5" s="1"/>
  <c r="F227" i="5" s="1"/>
  <c r="F229" i="5" s="1"/>
  <c r="E34" i="5" s="1"/>
  <c r="F50" i="2" l="1"/>
  <c r="F42" i="2"/>
  <c r="F32" i="2"/>
  <c r="F31" i="2"/>
  <c r="F41" i="2"/>
  <c r="F65" i="2"/>
  <c r="F76" i="2"/>
  <c r="F34" i="2"/>
  <c r="F35" i="2"/>
  <c r="F72" i="2"/>
  <c r="F49" i="2"/>
  <c r="F54" i="2"/>
  <c r="F44" i="2"/>
  <c r="F22" i="2"/>
  <c r="F30" i="2"/>
  <c r="F40" i="2"/>
  <c r="F59" i="2"/>
  <c r="F57" i="2"/>
  <c r="F43" i="2"/>
  <c r="F70" i="2"/>
  <c r="F71" i="2"/>
  <c r="F68" i="2"/>
  <c r="F36" i="2"/>
  <c r="F67" i="2"/>
  <c r="F77" i="2"/>
  <c r="F33" i="2"/>
  <c r="F66" i="2"/>
  <c r="F74" i="2"/>
  <c r="F64" i="2"/>
  <c r="F60" i="2"/>
  <c r="F52" i="2"/>
  <c r="F51" i="2"/>
  <c r="F48" i="2"/>
  <c r="F29" i="2"/>
  <c r="F58" i="2"/>
  <c r="F62" i="2"/>
  <c r="F39" i="2"/>
  <c r="F24" i="2"/>
  <c r="F23" i="2"/>
  <c r="F28" i="2"/>
  <c r="F46" i="2"/>
  <c r="F55" i="2"/>
  <c r="F75" i="2"/>
  <c r="F25" i="2"/>
  <c r="F56" i="2"/>
  <c r="F69" i="2"/>
  <c r="F38" i="2"/>
  <c r="F27" i="2"/>
  <c r="F63" i="2"/>
  <c r="F61" i="2"/>
  <c r="F53" i="2"/>
  <c r="F73" i="2"/>
  <c r="F47" i="2"/>
  <c r="F45" i="2"/>
  <c r="F19" i="2"/>
  <c r="F18" i="2"/>
  <c r="F20" i="2"/>
  <c r="F26" i="2"/>
  <c r="F21" i="2"/>
  <c r="F37" i="2"/>
  <c r="F17" i="2"/>
  <c r="F16" i="2"/>
  <c r="F79" i="2" s="1"/>
  <c r="E35" i="5"/>
  <c r="F34" i="5" s="1"/>
  <c r="F78" i="2"/>
  <c r="F323" i="6"/>
  <c r="E41" i="6"/>
  <c r="E33" i="4"/>
  <c r="E37" i="3"/>
  <c r="F32" i="3" l="1"/>
  <c r="F34" i="3"/>
  <c r="F30" i="3"/>
  <c r="F29" i="3"/>
  <c r="F31" i="3"/>
  <c r="F33" i="3"/>
  <c r="F35" i="3"/>
  <c r="F20" i="3"/>
  <c r="F23" i="3"/>
  <c r="F27" i="3"/>
  <c r="F22" i="3"/>
  <c r="F28" i="3"/>
  <c r="F21" i="3"/>
  <c r="F24" i="3"/>
  <c r="F26" i="3"/>
  <c r="F25" i="3"/>
  <c r="F18" i="3"/>
  <c r="F19" i="3"/>
  <c r="F17" i="3"/>
  <c r="F16" i="3"/>
  <c r="F30" i="4"/>
  <c r="F28" i="4"/>
  <c r="F31" i="4"/>
  <c r="F29" i="4"/>
  <c r="F19" i="4"/>
  <c r="F26" i="4"/>
  <c r="F22" i="4"/>
  <c r="F21" i="4"/>
  <c r="F27" i="4"/>
  <c r="F20" i="4"/>
  <c r="F25" i="4"/>
  <c r="F23" i="4"/>
  <c r="F24" i="4"/>
  <c r="F18" i="4"/>
  <c r="F17" i="4"/>
  <c r="F16" i="4"/>
  <c r="F234" i="5"/>
  <c r="F236" i="5" s="1"/>
  <c r="F239" i="5" s="1"/>
  <c r="F244" i="5" s="1"/>
  <c r="F228" i="4"/>
  <c r="F230" i="4" s="1"/>
  <c r="F233" i="4" s="1"/>
  <c r="F237" i="4" s="1"/>
  <c r="F282" i="3"/>
  <c r="F284" i="3" s="1"/>
  <c r="F287" i="3" s="1"/>
  <c r="F291" i="3" s="1"/>
  <c r="F752" i="2"/>
  <c r="F754" i="2" s="1"/>
  <c r="F757" i="2" s="1"/>
  <c r="F761" i="2" s="1"/>
  <c r="F37" i="6"/>
  <c r="F32" i="6"/>
  <c r="F22" i="6"/>
  <c r="F38" i="6"/>
  <c r="F39" i="6"/>
  <c r="F30" i="6"/>
  <c r="F23" i="6"/>
  <c r="F21" i="6"/>
  <c r="F34" i="6"/>
  <c r="F24" i="6"/>
  <c r="F35" i="6"/>
  <c r="F29" i="6"/>
  <c r="F31" i="6"/>
  <c r="F36" i="6"/>
  <c r="F33" i="6"/>
  <c r="F25" i="6"/>
  <c r="F27" i="6"/>
  <c r="F28" i="6"/>
  <c r="F18" i="6"/>
  <c r="F19" i="6"/>
  <c r="F26" i="6"/>
  <c r="F20" i="6"/>
  <c r="F17" i="6"/>
  <c r="F16" i="6"/>
  <c r="F36" i="3"/>
  <c r="F29" i="5"/>
  <c r="F31" i="5"/>
  <c r="F28" i="5"/>
  <c r="F30" i="5"/>
  <c r="F20" i="5"/>
  <c r="F27" i="5"/>
  <c r="F33" i="5"/>
  <c r="F19" i="5"/>
  <c r="F26" i="5"/>
  <c r="F25" i="5"/>
  <c r="F21" i="5"/>
  <c r="F22" i="5"/>
  <c r="F23" i="5"/>
  <c r="F24" i="5"/>
  <c r="F18" i="5"/>
  <c r="F17" i="5"/>
  <c r="F16" i="5"/>
  <c r="F35" i="5" s="1"/>
  <c r="F32" i="4"/>
  <c r="F40" i="6"/>
  <c r="F41" i="6" l="1"/>
  <c r="F33" i="4"/>
  <c r="F37" i="3"/>
</calcChain>
</file>

<file path=xl/comments1.xml><?xml version="1.0" encoding="utf-8"?>
<comments xmlns="http://schemas.openxmlformats.org/spreadsheetml/2006/main">
  <authors>
    <author/>
  </authors>
  <commentList>
    <comment ref="G83" authorId="0" shapeId="0">
      <text>
        <r>
          <rPr>
            <sz val="10"/>
            <color rgb="FF000000"/>
            <rFont val="Arial"/>
            <scheme val="minor"/>
          </rPr>
          <t>======
ID#AAABnktOmi8
Rafael Zacher    (2025-07-22 13:59:28)
Serão utilizados por 44 agentes de limpeza, segundo o manual de limpeza urbana - TCE/GO, item 3.3.4 - 06 unidades por capinador por ano.</t>
        </r>
      </text>
    </comment>
    <comment ref="G84" authorId="0" shapeId="0">
      <text>
        <r>
          <rPr>
            <sz val="10"/>
            <color rgb="FF000000"/>
            <rFont val="Arial"/>
            <scheme val="minor"/>
          </rPr>
          <t>======
ID#AAABmkBgE_E
Rafael Zacher    (2025-07-15 14:33:40)
Serão utilizados por 44 agentes de limpeza, segundo o manual de limpeza urbana - TCE/GO, item 3.3.4 - 06 unidades por capinador por ano.</t>
        </r>
      </text>
    </comment>
    <comment ref="G85" authorId="0" shapeId="0">
      <text>
        <r>
          <rPr>
            <sz val="10"/>
            <color rgb="FF000000"/>
            <rFont val="Arial"/>
            <scheme val="minor"/>
          </rPr>
          <t>======
ID#AAABmkBgE_I
Rafael Zacher    (2025-07-15 14:34:09)
Serão utilizados por 44 agentes de limpeza, segundo o manual de limpeza urbana - TCE/GO, item 3.3.4 - 06 unidades por capinador por ano.</t>
        </r>
      </text>
    </comment>
    <comment ref="G86" authorId="0" shapeId="0">
      <text>
        <r>
          <rPr>
            <sz val="10"/>
            <color rgb="FF000000"/>
            <rFont val="Arial"/>
            <scheme val="minor"/>
          </rPr>
          <t>======
ID#AAABmkBgE_Q
Rafael Zacher    (2025-07-15 14:40:32)
Serão utilizados por 44
agentes de limpeza, segundo o manual de limpeza urbana - TCE/GO, item 4.3.5 - 01 unidades por ajudante por ano.</t>
        </r>
      </text>
    </comment>
    <comment ref="G87" authorId="0" shapeId="0">
      <text>
        <r>
          <rPr>
            <sz val="10"/>
            <color rgb="FF000000"/>
            <rFont val="Arial"/>
            <scheme val="minor"/>
          </rPr>
          <t>======
ID#AAABmkBgE_Y
Rafael Zacher    (2025-07-15 14:53:54)
Serão utilizados por 59 agentes de limpeza, segundo o manual de limpeza urbana - TCE/GO, item 2.3.5 - 08 unidades por ajudante por ano. São 60 agentes, mas um agente será ajudante do motorista</t>
        </r>
      </text>
    </comment>
    <comment ref="G88" authorId="0" shapeId="0">
      <text>
        <r>
          <rPr>
            <sz val="10"/>
            <color rgb="FF000000"/>
            <rFont val="Arial"/>
            <scheme val="minor"/>
          </rPr>
          <t>======
ID#AAABmkBgE_g
Rafael Zacher    (2025-07-15 14:56:36)
Segundo, o manual de limpeza urbana - TCE/GO, item 2.3.5 - 06 unidades por lutocares por ano. São 28 lutocares</t>
        </r>
      </text>
    </comment>
    <comment ref="G91" authorId="0" shapeId="0">
      <text>
        <r>
          <rPr>
            <sz val="10"/>
            <color rgb="FF000000"/>
            <rFont val="Arial"/>
            <scheme val="minor"/>
          </rPr>
          <t>======
ID#AAABnX3G3yg
Rafael Zacher    (2025-07-15 17:15:44)
Não utilizamos a metodologia do Manual de Limpeza Urbana TCE/GO, devido o cálculo obtido ser muito maior do que o fornececido pela fiscalização do contrato.</t>
        </r>
      </text>
    </comment>
    <comment ref="G92" authorId="0" shapeId="0">
      <text>
        <r>
          <rPr>
            <sz val="10"/>
            <color rgb="FF000000"/>
            <rFont val="Arial"/>
            <scheme val="minor"/>
          </rPr>
          <t>======
ID#AAABnX3G3yo
Rafael Zacher    (2025-07-15 17:21:03)
Segundo, o manual de limpeza urbana - TCE/GO, item 6.3.4 - 06 unidades por pintor por ano. São 21 pintores.</t>
        </r>
      </text>
    </comment>
    <comment ref="G93" authorId="0" shapeId="0">
      <text>
        <r>
          <rPr>
            <sz val="10"/>
            <color rgb="FF000000"/>
            <rFont val="Arial"/>
            <scheme val="minor"/>
          </rPr>
          <t>======
ID#AAABnX3G3yw
Rafael Zacher    (2025-07-15 17:33:31)
Utilizamos a metodologia do Manual de Limpeza Urbana TCE/GO. Item 6.3.4 - 0,09kgxm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IpV3CCom3gnc51WpCDx6BSV3WDQ=="/>
    </ext>
  </extLst>
</comments>
</file>

<file path=xl/comments2.xml><?xml version="1.0" encoding="utf-8"?>
<comments xmlns="http://schemas.openxmlformats.org/spreadsheetml/2006/main">
  <authors>
    <author/>
  </authors>
  <commentList>
    <comment ref="A14" authorId="0" shapeId="0">
      <text>
        <r>
          <rPr>
            <sz val="10"/>
            <color rgb="FF000000"/>
            <rFont val="Arial"/>
            <scheme val="minor"/>
          </rPr>
          <t>======
ID#AAABj5x5Lfk
    (2025-05-20 16:59:22)
Qualquer custo previsto no edital e não contemplado nesta planilha modelo deverá ser devidamente incluído</t>
        </r>
      </text>
    </comment>
    <comment ref="B101" authorId="0" shapeId="0">
      <text>
        <r>
          <rPr>
            <sz val="10"/>
            <color rgb="FF000000"/>
            <rFont val="Arial"/>
            <scheme val="minor"/>
          </rPr>
          <t>======
ID#AAABj5x5LxY
    (2025-05-20 16:59:23)
Informar o fator de utilização das equipes de coleta. 
Por exemplo:
Equipes com utilização integral = 100%
Equipes com utilização parcial = n° horas trabalhadas por semana /44 horas</t>
        </r>
      </text>
    </comment>
    <comment ref="D107" authorId="0" shapeId="0">
      <text>
        <r>
          <rPr>
            <sz val="10"/>
            <color rgb="FF000000"/>
            <rFont val="Arial"/>
            <scheme val="minor"/>
          </rPr>
          <t>======
ID#AAABj5x5Ls8
    (2025-05-20 16:59:23)
Informar o Piso da categoria fixado na Convenção Coletiva</t>
        </r>
      </text>
    </comment>
    <comment ref="C110" authorId="0" shapeId="0">
      <text>
        <r>
          <rPr>
            <sz val="10"/>
            <color rgb="FF000000"/>
            <rFont val="Arial"/>
            <scheme val="minor"/>
          </rPr>
          <t>======
ID#AAABj5x5LhY
    (2025-05-20 16:59:22)
Preencher a planilha Encargos Sociais e CAGED</t>
        </r>
      </text>
    </comment>
    <comment ref="C112" authorId="0" shapeId="0">
      <text>
        <r>
          <rPr>
            <sz val="10"/>
            <color rgb="FF000000"/>
            <rFont val="Arial"/>
            <scheme val="minor"/>
          </rPr>
          <t>======
ID#AAABj5x5LuU
    (2025-05-20 16:59:23)
Informar a quantidade de trabalhadores na função</t>
        </r>
      </text>
    </comment>
    <comment ref="D117" authorId="0" shapeId="0">
      <text>
        <r>
          <rPr>
            <sz val="10"/>
            <color rgb="FF000000"/>
            <rFont val="Arial"/>
            <scheme val="minor"/>
          </rPr>
          <t>======
ID#AAABj5x5K80
    (2025-05-20 16:59:22)
Informar o Piso da categoria fixado na Convenção Coletiva</t>
        </r>
      </text>
    </comment>
    <comment ref="C120" authorId="0" shapeId="0">
      <text>
        <r>
          <rPr>
            <sz val="10"/>
            <color rgb="FF000000"/>
            <rFont val="Arial"/>
            <scheme val="minor"/>
          </rPr>
          <t>======
ID#AAABj5x5Lys
    (2025-05-20 16:59:23)
Preencher a planilha Encargos Sociais e CAGED</t>
        </r>
      </text>
    </comment>
    <comment ref="C122" authorId="0" shapeId="0">
      <text>
        <r>
          <rPr>
            <sz val="10"/>
            <color rgb="FF000000"/>
            <rFont val="Arial"/>
            <scheme val="minor"/>
          </rPr>
          <t>======
ID#AAABj5x5LUI
    (2025-05-20 16:59:22)
Informar a quantidade de trabalhadores na função</t>
        </r>
      </text>
    </comment>
    <comment ref="D127" authorId="0" shapeId="0">
      <text>
        <r>
          <rPr>
            <sz val="10"/>
            <color rgb="FF000000"/>
            <rFont val="Arial"/>
            <scheme val="minor"/>
          </rPr>
          <t>======
ID#AAABj5x5LxE
    (2025-05-20 16:59:23)
Informar o Piso da categoria fixado na Convenção Coletiva</t>
        </r>
      </text>
    </comment>
    <comment ref="D128" authorId="0" shapeId="0">
      <text>
        <r>
          <rPr>
            <sz val="10"/>
            <color rgb="FF000000"/>
            <rFont val="Arial"/>
            <scheme val="minor"/>
          </rPr>
          <t>======
ID#AAABj5x5LkI
    (2025-05-20 16:59:23)
Informar o valor do salário Mínimo Nacional</t>
        </r>
      </text>
    </comment>
    <comment ref="C129" authorId="0" shapeId="0">
      <text>
        <r>
          <rPr>
            <sz val="10"/>
            <color rgb="FF000000"/>
            <rFont val="Arial"/>
            <scheme val="minor"/>
          </rPr>
          <t>======
ID#AAABj5x5Lqo
    (2025-05-20 16:59:23)
Informar 1 se a base de cálculo for o Salário Mínimo Nacional; Informar 2 se a base de cálculo for o Piso da Categoria;</t>
        </r>
      </text>
    </comment>
    <comment ref="C130" authorId="0" shapeId="0">
      <text>
        <r>
          <rPr>
            <sz val="10"/>
            <color rgb="FF000000"/>
            <rFont val="Arial"/>
            <scheme val="minor"/>
          </rPr>
          <t>======
ID#AAABj5x5LNU
    (2025-05-20 16:59:22)
Percentual estabelecido nas Normas de Segurança de Trabalho ou pelo laudo de responsável técnico devidamente habilitado</t>
        </r>
      </text>
    </comment>
    <comment ref="C132" authorId="0" shapeId="0">
      <text>
        <r>
          <rPr>
            <sz val="10"/>
            <color rgb="FF000000"/>
            <rFont val="Arial"/>
            <scheme val="minor"/>
          </rPr>
          <t>======
ID#AAABj5x5LfI
    (2025-05-20 16:59:22)
Preencher a planilha Encargos Sociais e CAGED</t>
        </r>
      </text>
    </comment>
    <comment ref="C134" authorId="0" shapeId="0">
      <text>
        <r>
          <rPr>
            <sz val="10"/>
            <color rgb="FF000000"/>
            <rFont val="Arial"/>
            <scheme val="minor"/>
          </rPr>
          <t>======
ID#AAABj5x5LWE
    (2025-05-20 16:59:22)
Informar a quantidade de trabalhadores na função</t>
        </r>
      </text>
    </comment>
    <comment ref="D139" authorId="0" shapeId="0">
      <text>
        <r>
          <rPr>
            <sz val="10"/>
            <color rgb="FF000000"/>
            <rFont val="Arial"/>
            <scheme val="minor"/>
          </rPr>
          <t>======
ID#AAABj5x5Lq8
    (2025-05-20 16:59:23)
Informar o Piso da categoria fixado na Convenção Coletiva</t>
        </r>
      </text>
    </comment>
    <comment ref="D140" authorId="0" shapeId="0">
      <text>
        <r>
          <rPr>
            <sz val="10"/>
            <color rgb="FF000000"/>
            <rFont val="Arial"/>
            <scheme val="minor"/>
          </rPr>
          <t>======
ID#AAABj5x5LcE
    (2025-05-20 16:59:22)
Informar o valor do salário Mínimo Nacional</t>
        </r>
      </text>
    </comment>
    <comment ref="C141" authorId="0" shapeId="0">
      <text>
        <r>
          <rPr>
            <sz val="10"/>
            <color rgb="FF000000"/>
            <rFont val="Arial"/>
            <scheme val="minor"/>
          </rPr>
          <t>======
ID#AAABj5x5LO8
    (2025-05-20 16:59:22)
Informar 1 se a base de cálculo for o Salário Mínimo Nacional; Informar 2 se a base de cálculo for o Piso da Categoria;</t>
        </r>
      </text>
    </comment>
    <comment ref="C142" authorId="0" shapeId="0">
      <text>
        <r>
          <rPr>
            <sz val="10"/>
            <color rgb="FF000000"/>
            <rFont val="Arial"/>
            <scheme val="minor"/>
          </rPr>
          <t>======
ID#AAABj5x5Lt8
    (2025-05-20 16:59:23)
Percentual estabelecido nas Normas de Segurança de Trabalho ou pelo laudo de responsável técnico devidamente habilitado</t>
        </r>
      </text>
    </comment>
    <comment ref="C144" authorId="0" shapeId="0">
      <text>
        <r>
          <rPr>
            <sz val="10"/>
            <color rgb="FF000000"/>
            <rFont val="Arial"/>
            <scheme val="minor"/>
          </rPr>
          <t>======
ID#AAABj5x5Lfw
    (2025-05-20 16:59:22)
Preencher a planilha Encargos Sociais e CAGED</t>
        </r>
      </text>
    </comment>
    <comment ref="C146" authorId="0" shapeId="0">
      <text>
        <r>
          <rPr>
            <sz val="10"/>
            <color rgb="FF000000"/>
            <rFont val="Arial"/>
            <scheme val="minor"/>
          </rPr>
          <t>======
ID#AAABj5x5Lzk
    (2025-05-20 16:59:23)
Informar a quantidade de trabalhadores na função</t>
        </r>
      </text>
    </comment>
    <comment ref="D151" authorId="0" shapeId="0">
      <text>
        <r>
          <rPr>
            <sz val="10"/>
            <color rgb="FF000000"/>
            <rFont val="Arial"/>
            <scheme val="minor"/>
          </rPr>
          <t>======
ID#AAABj5x5Lk8
    (2025-05-20 16:59:23)
Informar o Piso da categoria fixado na Convenção Coletiva</t>
        </r>
      </text>
    </comment>
    <comment ref="D152" authorId="0" shapeId="0">
      <text>
        <r>
          <rPr>
            <sz val="10"/>
            <color rgb="FF000000"/>
            <rFont val="Arial"/>
            <scheme val="minor"/>
          </rPr>
          <t>======
ID#AAABj5x5LlA
    (2025-05-20 16:59:23)
Informar o valor do salário Mínimo Nacional</t>
        </r>
      </text>
    </comment>
    <comment ref="C154" authorId="0" shapeId="0">
      <text>
        <r>
          <rPr>
            <sz val="10"/>
            <color rgb="FF000000"/>
            <rFont val="Arial"/>
            <scheme val="minor"/>
          </rPr>
          <t>======
ID#AAABj5x5LLA
    (2025-05-20 16:59:22)
Percentual estabelecido nas Normas de Segurança de Trabalho ou pelo laudo de responsável técnico devidamente habilitado</t>
        </r>
      </text>
    </comment>
    <comment ref="C156" authorId="0" shapeId="0">
      <text>
        <r>
          <rPr>
            <sz val="10"/>
            <color rgb="FF000000"/>
            <rFont val="Arial"/>
            <scheme val="minor"/>
          </rPr>
          <t>======
ID#AAABj5x5LoM
    (2025-05-20 16:59:23)
Preencher a planilha Encargos Sociais e CAGED</t>
        </r>
      </text>
    </comment>
    <comment ref="C158" authorId="0" shapeId="0">
      <text>
        <r>
          <rPr>
            <sz val="10"/>
            <color rgb="FF000000"/>
            <rFont val="Arial"/>
            <scheme val="minor"/>
          </rPr>
          <t>======
ID#AAABj5x5Lhw
    (2025-05-20 16:59:22)
Informar a quantidade de trabalhadores na função</t>
        </r>
      </text>
    </comment>
    <comment ref="D164" authorId="0" shapeId="0">
      <text>
        <r>
          <rPr>
            <sz val="10"/>
            <color rgb="FF000000"/>
            <rFont val="Arial"/>
            <scheme val="minor"/>
          </rPr>
          <t>======
ID#AAABj5x5LmY
    (2025-05-20 16:59:23)
Informar o valor unitário do VT no município</t>
        </r>
      </text>
    </comment>
    <comment ref="C165" authorId="0" shapeId="0">
      <text>
        <r>
          <rPr>
            <sz val="10"/>
            <color rgb="FF000000"/>
            <rFont val="Arial"/>
            <scheme val="minor"/>
          </rPr>
          <t>======
ID#AAABj5x5Lgc
    (2025-05-20 16:59:22)
Informar o número médio de dias trabalhados por mês</t>
        </r>
      </text>
    </comment>
    <comment ref="D166" authorId="0" shapeId="0">
      <text>
        <r>
          <rPr>
            <sz val="10"/>
            <color rgb="FF000000"/>
            <rFont val="Arial"/>
            <scheme val="minor"/>
          </rPr>
          <t>======
ID#AAABj5x5LZ4
    (2025-05-20 16:59:22)
Valor Unitário considerando o desconto legal de até 6% do salário</t>
        </r>
      </text>
    </comment>
    <comment ref="D167" authorId="0" shapeId="0">
      <text>
        <r>
          <rPr>
            <sz val="10"/>
            <color rgb="FF000000"/>
            <rFont val="Arial"/>
            <scheme val="minor"/>
          </rPr>
          <t>======
ID#AAABj5x5LOU
    (2025-05-20 16:59:22)
Valor Unitário considerando o desconto legal de até 6% do salário</t>
        </r>
      </text>
    </comment>
    <comment ref="D168" authorId="0" shapeId="0">
      <text>
        <r>
          <rPr>
            <sz val="10"/>
            <color rgb="FF000000"/>
            <rFont val="Arial"/>
            <scheme val="minor"/>
          </rPr>
          <t>======
ID#AAABj5x5LZk
    (2025-05-20 16:59:22)
Valor Unitário considerando o desconto legal de até 6% do salário</t>
        </r>
      </text>
    </comment>
    <comment ref="D169" authorId="0" shapeId="0">
      <text>
        <r>
          <rPr>
            <sz val="10"/>
            <color rgb="FF000000"/>
            <rFont val="Arial"/>
            <scheme val="minor"/>
          </rPr>
          <t>======
ID#AAABj5x5Ltw
    (2025-05-20 16:59:23)
Valor Unitário considerando o desconto legal de até 6% do salário</t>
        </r>
      </text>
    </comment>
    <comment ref="D170" authorId="0" shapeId="0">
      <text>
        <r>
          <rPr>
            <sz val="10"/>
            <color rgb="FF000000"/>
            <rFont val="Arial"/>
            <scheme val="minor"/>
          </rPr>
          <t>======
ID#AAABj5x5LnY
    (2025-05-20 16:59:23)
Valor Unitário considerando o desconto legal de até 6% do salário</t>
        </r>
      </text>
    </comment>
    <comment ref="D175" authorId="0" shapeId="0">
      <text>
        <r>
          <rPr>
            <sz val="10"/>
            <color rgb="FF000000"/>
            <rFont val="Arial"/>
            <scheme val="minor"/>
          </rPr>
          <t>======
ID#AAABj5x5Lgg
    (2025-05-20 16:59:22)
Informar o valor unitário diário do vale refeição, considerando o desconto aplicável ao funcionário, conforme Convenção Coletiva da categoria.</t>
        </r>
      </text>
    </comment>
    <comment ref="D176" authorId="0" shapeId="0">
      <text>
        <r>
          <rPr>
            <sz val="10"/>
            <color rgb="FF000000"/>
            <rFont val="Arial"/>
            <scheme val="minor"/>
          </rPr>
          <t>======
ID#AAABj5x5Ln8
    (2025-05-20 16:59:23)
Informar o valor unitário diário do vale refeição, considerando o desconto aplicável ao funcionário, conforme Convenção Coletiva da categoria.</t>
        </r>
      </text>
    </comment>
    <comment ref="D177" authorId="0" shapeId="0">
      <text>
        <r>
          <rPr>
            <sz val="10"/>
            <color rgb="FF000000"/>
            <rFont val="Arial"/>
            <scheme val="minor"/>
          </rPr>
          <t>======
ID#AAABj5x5LdY
    (2025-05-20 16:59:22)
Informar o valor unitário diário do vale refeição, considerando o desconto aplicável ao funcionário, conforme Convenção Coletiva da categoria.</t>
        </r>
      </text>
    </comment>
    <comment ref="D178" authorId="0" shapeId="0">
      <text>
        <r>
          <rPr>
            <sz val="10"/>
            <color rgb="FF000000"/>
            <rFont val="Arial"/>
            <scheme val="minor"/>
          </rPr>
          <t>======
ID#AAABj5x5Lao
    (2025-05-20 16:59:22)
Informar o valor unitário diário do vale refeição, considerando o desconto aplicável ao funcionário, conforme Convenção Coletiva da categoria.</t>
        </r>
      </text>
    </comment>
    <comment ref="D179" authorId="0" shapeId="0">
      <text>
        <r>
          <rPr>
            <sz val="10"/>
            <color rgb="FF000000"/>
            <rFont val="Arial"/>
            <scheme val="minor"/>
          </rPr>
          <t>======
ID#AAABj5x5Lrw
    (2025-05-20 16:59:23)
Informar o valor unitário diário do vale refeição, considerando o desconto aplicável ao funcionário, conforme Convenção Coletiva da categoria.</t>
        </r>
      </text>
    </comment>
    <comment ref="D184" authorId="0" shapeId="0">
      <text>
        <r>
          <rPr>
            <sz val="10"/>
            <color rgb="FF000000"/>
            <rFont val="Arial"/>
            <scheme val="minor"/>
          </rPr>
          <t>======
ID#AAABj5x5LOo
    (2025-05-20 16:59:22)
Informar o valor mensal do auxilio alimentação, considerando o desconto aplicável ao funcionário, conforme Convenção Coletiva da categoria</t>
        </r>
      </text>
    </comment>
    <comment ref="D185" authorId="0" shapeId="0">
      <text>
        <r>
          <rPr>
            <sz val="10"/>
            <color rgb="FF000000"/>
            <rFont val="Arial"/>
            <scheme val="minor"/>
          </rPr>
          <t>======
ID#AAABj5x5LRg
    (2025-05-20 16:59:22)
Informar o valor mensal do auxilio alimentação, considerando o desconto aplicável ao funcionário, conforme Convenção Coletiva da categoria</t>
        </r>
      </text>
    </comment>
    <comment ref="D186" authorId="0" shapeId="0">
      <text>
        <r>
          <rPr>
            <sz val="10"/>
            <color rgb="FF000000"/>
            <rFont val="Arial"/>
            <scheme val="minor"/>
          </rPr>
          <t>======
ID#AAABj5x5Lck
    (2025-05-20 16:59:22)
Informar o valor mensal do auxilio alimentação, considerando o desconto aplicável ao funcionário, conforme Convenção Coletiva da categoria</t>
        </r>
      </text>
    </comment>
    <comment ref="D187" authorId="0" shapeId="0">
      <text>
        <r>
          <rPr>
            <sz val="10"/>
            <color rgb="FF000000"/>
            <rFont val="Arial"/>
            <scheme val="minor"/>
          </rPr>
          <t>======
ID#AAABj5x5LsE
    (2025-05-20 16:59:23)
Informar o valor mensal do auxilio alimentação, considerando o desconto aplicável ao funcionário, conforme Convenção Coletiva da categoria</t>
        </r>
      </text>
    </comment>
    <comment ref="D188" authorId="0" shapeId="0">
      <text>
        <r>
          <rPr>
            <sz val="10"/>
            <color rgb="FF000000"/>
            <rFont val="Arial"/>
            <scheme val="minor"/>
          </rPr>
          <t>======
ID#AAABj5x5LfY
    (2025-05-20 16:59:22)
Informar o valor mensal do auxilio alimentação, considerando o desconto aplicável ao funcionário, conforme Convenção Coletiva da categoria</t>
        </r>
      </text>
    </comment>
    <comment ref="C198" authorId="0" shapeId="0">
      <text>
        <r>
          <rPr>
            <sz val="10"/>
            <color rgb="FF000000"/>
            <rFont val="Arial"/>
            <scheme val="minor"/>
          </rPr>
          <t>======
ID#AAABj5x5LUY
    (2025-05-20 16:59:22)
Informar a durabilidade estimada em meses, para cada EPI</t>
        </r>
      </text>
    </comment>
    <comment ref="D198" authorId="0" shapeId="0">
      <text>
        <r>
          <rPr>
            <sz val="10"/>
            <color rgb="FF000000"/>
            <rFont val="Arial"/>
            <scheme val="minor"/>
          </rPr>
          <t>======
ID#AAABj5x5Lg8
    (2025-05-20 16:59:22)
Informar o valor unitário estimado para aquisição de cada EPI</t>
        </r>
      </text>
    </comment>
    <comment ref="C199" authorId="0" shapeId="0">
      <text>
        <r>
          <rPr>
            <sz val="10"/>
            <color rgb="FF000000"/>
            <rFont val="Arial"/>
            <scheme val="minor"/>
          </rPr>
          <t>======
ID#AAABj5x5LZs
    (2025-05-20 16:59:22)
Informar a durabilidade estimada em meses, para cada EPI</t>
        </r>
      </text>
    </comment>
    <comment ref="D199" authorId="0" shapeId="0">
      <text>
        <r>
          <rPr>
            <sz val="10"/>
            <color rgb="FF000000"/>
            <rFont val="Arial"/>
            <scheme val="minor"/>
          </rPr>
          <t>======
ID#AAABj5x5K8E
    (2025-05-20 16:59:22)
Informar o valor unitário estimado para aquisição de cada EPI</t>
        </r>
      </text>
    </comment>
    <comment ref="C200" authorId="0" shapeId="0">
      <text>
        <r>
          <rPr>
            <sz val="10"/>
            <color rgb="FF000000"/>
            <rFont val="Arial"/>
            <scheme val="minor"/>
          </rPr>
          <t>======
ID#AAABj5x5LIQ
    (2025-05-20 16:59:22)
Informar a durabilidade estimada em meses, para cada EPI</t>
        </r>
      </text>
    </comment>
    <comment ref="D200" authorId="0" shapeId="0">
      <text>
        <r>
          <rPr>
            <sz val="10"/>
            <color rgb="FF000000"/>
            <rFont val="Arial"/>
            <scheme val="minor"/>
          </rPr>
          <t>======
ID#AAABj5x5LQ8
    (2025-05-20 16:59:22)
Informar o valor unitário estimado para aquisição de cada EPI</t>
        </r>
      </text>
    </comment>
    <comment ref="C201" authorId="0" shapeId="0">
      <text>
        <r>
          <rPr>
            <sz val="10"/>
            <color rgb="FF000000"/>
            <rFont val="Arial"/>
            <scheme val="minor"/>
          </rPr>
          <t>======
ID#AAABj5x5Ldc
    (2025-05-20 16:59:22)
Informar a durabilidade estimada em meses, para cada EPI</t>
        </r>
      </text>
    </comment>
    <comment ref="D201" authorId="0" shapeId="0">
      <text>
        <r>
          <rPr>
            <sz val="10"/>
            <color rgb="FF000000"/>
            <rFont val="Arial"/>
            <scheme val="minor"/>
          </rPr>
          <t>======
ID#AAABj5x5Lrk
    (2025-05-20 16:59:23)
Informar o valor unitário estimado para aquisição de cada EPI</t>
        </r>
      </text>
    </comment>
    <comment ref="C202" authorId="0" shapeId="0">
      <text>
        <r>
          <rPr>
            <sz val="10"/>
            <color rgb="FF000000"/>
            <rFont val="Arial"/>
            <scheme val="minor"/>
          </rPr>
          <t>======
ID#AAABj5x5LbM
    (2025-05-20 16:59:22)
Informar a durabilidade estimada em meses, para cada EPI</t>
        </r>
      </text>
    </comment>
    <comment ref="D202" authorId="0" shapeId="0">
      <text>
        <r>
          <rPr>
            <sz val="10"/>
            <color rgb="FF000000"/>
            <rFont val="Arial"/>
            <scheme val="minor"/>
          </rPr>
          <t>======
ID#AAABj5x5Ltk
    (2025-05-20 16:59:23)
Informar o valor unitário estimado para aquisição de cada EPI</t>
        </r>
      </text>
    </comment>
    <comment ref="C203" authorId="0" shapeId="0">
      <text>
        <r>
          <rPr>
            <sz val="10"/>
            <color rgb="FF000000"/>
            <rFont val="Arial"/>
            <scheme val="minor"/>
          </rPr>
          <t>======
ID#AAABj5x5LWg
    (2025-05-20 16:59:22)
Informar a durabilidade estimada em meses, para cada EPI</t>
        </r>
      </text>
    </comment>
    <comment ref="D203" authorId="0" shapeId="0">
      <text>
        <r>
          <rPr>
            <sz val="10"/>
            <color rgb="FF000000"/>
            <rFont val="Arial"/>
            <scheme val="minor"/>
          </rPr>
          <t>======
ID#AAABj5x5LQI
    (2025-05-20 16:59:22)
Informar o valor unitário estimado para aquisição de cada EPI</t>
        </r>
      </text>
    </comment>
    <comment ref="C204" authorId="0" shapeId="0">
      <text>
        <r>
          <rPr>
            <sz val="10"/>
            <color rgb="FF000000"/>
            <rFont val="Arial"/>
            <scheme val="minor"/>
          </rPr>
          <t>======
ID#AAABj5x5Law
    (2025-05-20 16:59:22)
Informar a durabilidade estimada em meses, para cada EPI</t>
        </r>
      </text>
    </comment>
    <comment ref="D204" authorId="0" shapeId="0">
      <text>
        <r>
          <rPr>
            <sz val="10"/>
            <color rgb="FF000000"/>
            <rFont val="Arial"/>
            <scheme val="minor"/>
          </rPr>
          <t>======
ID#AAABj5x5K-c
    (2025-05-20 16:59:22)
Informar o valor unitário estimado para aquisição de cada EPI</t>
        </r>
      </text>
    </comment>
    <comment ref="C205" authorId="0" shapeId="0">
      <text>
        <r>
          <rPr>
            <sz val="10"/>
            <color rgb="FF000000"/>
            <rFont val="Arial"/>
            <scheme val="minor"/>
          </rPr>
          <t>======
ID#AAABj5x5LSQ
    (2025-05-20 16:59:22)
Informar a durabilidade estimada em meses, para cada EPI</t>
        </r>
      </text>
    </comment>
    <comment ref="D205" authorId="0" shapeId="0">
      <text>
        <r>
          <rPr>
            <sz val="10"/>
            <color rgb="FF000000"/>
            <rFont val="Arial"/>
            <scheme val="minor"/>
          </rPr>
          <t>======
ID#AAABj5x5Lyw
    (2025-05-20 16:59:23)
Informar o valor unitário estimado para aquisição de cada EPI</t>
        </r>
      </text>
    </comment>
    <comment ref="C206" authorId="0" shapeId="0">
      <text>
        <r>
          <rPr>
            <sz val="10"/>
            <color rgb="FF000000"/>
            <rFont val="Arial"/>
            <scheme val="minor"/>
          </rPr>
          <t>======
ID#AAABj5x5LKk
    (2025-05-20 16:59:22)
Informar a durabilidade estimada em meses, para cada EPI</t>
        </r>
      </text>
    </comment>
    <comment ref="D206" authorId="0" shapeId="0">
      <text>
        <r>
          <rPr>
            <sz val="10"/>
            <color rgb="FF000000"/>
            <rFont val="Arial"/>
            <scheme val="minor"/>
          </rPr>
          <t>======
ID#AAABj5x5L0M
    (2025-05-20 16:59:23)
Informar o valor unitário estimado para aquisição de cada EPI</t>
        </r>
      </text>
    </comment>
    <comment ref="C207" authorId="0" shapeId="0">
      <text>
        <r>
          <rPr>
            <sz val="10"/>
            <color rgb="FF000000"/>
            <rFont val="Arial"/>
            <scheme val="minor"/>
          </rPr>
          <t>======
ID#AAABj5x5Lx8
    (2025-05-20 16:59:23)
Informar a durabilidade estimada em meses, para cada EPI</t>
        </r>
      </text>
    </comment>
    <comment ref="D207" authorId="0" shapeId="0">
      <text>
        <r>
          <rPr>
            <sz val="10"/>
            <color rgb="FF000000"/>
            <rFont val="Arial"/>
            <scheme val="minor"/>
          </rPr>
          <t>======
ID#AAABj5x5LeI
    (2025-05-20 16:59:22)
Informar o valor unitário estimado para aquisição de cada EPI</t>
        </r>
      </text>
    </comment>
    <comment ref="C208" authorId="0" shapeId="0">
      <text>
        <r>
          <rPr>
            <sz val="10"/>
            <color rgb="FF000000"/>
            <rFont val="Arial"/>
            <scheme val="minor"/>
          </rPr>
          <t>======
ID#AAABj5x5LRE
    (2025-05-20 16:59:22)
Informar a durabilidade estimada em meses, para cada EPI</t>
        </r>
      </text>
    </comment>
    <comment ref="D208" authorId="0" shapeId="0">
      <text>
        <r>
          <rPr>
            <sz val="10"/>
            <color rgb="FF000000"/>
            <rFont val="Arial"/>
            <scheme val="minor"/>
          </rPr>
          <t>======
ID#AAABj5x5LvU
    (2025-05-20 16:59:23)
Informar o valor unitário estimado para aquisição de cada EPI</t>
        </r>
      </text>
    </comment>
    <comment ref="C209" authorId="0" shapeId="0">
      <text>
        <r>
          <rPr>
            <sz val="10"/>
            <color rgb="FF000000"/>
            <rFont val="Arial"/>
            <scheme val="minor"/>
          </rPr>
          <t>======
ID#AAABj5x5Ld8
    (2025-05-20 16:59:22)
Informar a durabilidade estimada em meses, para cada EPI</t>
        </r>
      </text>
    </comment>
    <comment ref="D209" authorId="0" shapeId="0">
      <text>
        <r>
          <rPr>
            <sz val="10"/>
            <color rgb="FF000000"/>
            <rFont val="Arial"/>
            <scheme val="minor"/>
          </rPr>
          <t>======
ID#AAABj5x5LLk
    (2025-05-20 16:59:22)
Informar o valor unitário estimado para aquisição de cada EPI</t>
        </r>
      </text>
    </comment>
    <comment ref="C210" authorId="0" shapeId="0">
      <text>
        <r>
          <rPr>
            <sz val="10"/>
            <color rgb="FF000000"/>
            <rFont val="Arial"/>
            <scheme val="minor"/>
          </rPr>
          <t>======
ID#AAABj5x5Lq4
    (2025-05-20 16:59:23)
Informar a durabilidade estimada em meses, para cada EPI</t>
        </r>
      </text>
    </comment>
    <comment ref="D210" authorId="0" shapeId="0">
      <text>
        <r>
          <rPr>
            <sz val="10"/>
            <color rgb="FF000000"/>
            <rFont val="Arial"/>
            <scheme val="minor"/>
          </rPr>
          <t>======
ID#AAABj5x5LgQ
    (2025-05-20 16:59:22)
Informar o valor unitário estimado para aquisição de cada EPI</t>
        </r>
      </text>
    </comment>
    <comment ref="C217" authorId="0" shapeId="0">
      <text>
        <r>
          <rPr>
            <sz val="10"/>
            <color rgb="FF000000"/>
            <rFont val="Arial"/>
            <scheme val="minor"/>
          </rPr>
          <t>======
ID#AAABj5x5LhQ
    (2025-05-20 16:59:22)
Informar a durabilidade estimada em meses, para cada EPI</t>
        </r>
      </text>
    </comment>
    <comment ref="D217" authorId="0" shapeId="0">
      <text>
        <r>
          <rPr>
            <sz val="10"/>
            <color rgb="FF000000"/>
            <rFont val="Arial"/>
            <scheme val="minor"/>
          </rPr>
          <t>======
ID#AAABj5x5LK0
    (2025-05-20 16:59:22)
Informar o valor unitário estimado para aquisição de cada EPI</t>
        </r>
      </text>
    </comment>
    <comment ref="C218" authorId="0" shapeId="0">
      <text>
        <r>
          <rPr>
            <sz val="10"/>
            <color rgb="FF000000"/>
            <rFont val="Arial"/>
            <scheme val="minor"/>
          </rPr>
          <t>======
ID#AAABj5x5Lhg
    (2025-05-20 16:59:22)
Informar a durabilidade estimada em meses, para cada EPI</t>
        </r>
      </text>
    </comment>
    <comment ref="D218" authorId="0" shapeId="0">
      <text>
        <r>
          <rPr>
            <sz val="10"/>
            <color rgb="FF000000"/>
            <rFont val="Arial"/>
            <scheme val="minor"/>
          </rPr>
          <t>======
ID#AAABj5x5LtU
    (2025-05-20 16:59:23)
Informar o valor unitário estimado para aquisição de cada EPI</t>
        </r>
      </text>
    </comment>
    <comment ref="C219" authorId="0" shapeId="0">
      <text>
        <r>
          <rPr>
            <sz val="10"/>
            <color rgb="FF000000"/>
            <rFont val="Arial"/>
            <scheme val="minor"/>
          </rPr>
          <t>======
ID#AAABj5x5Lws
    (2025-05-20 16:59:23)
Informar a durabilidade estimada em meses, para cada EPI</t>
        </r>
      </text>
    </comment>
    <comment ref="D219" authorId="0" shapeId="0">
      <text>
        <r>
          <rPr>
            <sz val="10"/>
            <color rgb="FF000000"/>
            <rFont val="Arial"/>
            <scheme val="minor"/>
          </rPr>
          <t>======
ID#AAABj5x5LLU
    (2025-05-20 16:59:22)
Informar o valor unitário estimado para aquisição de cada EPI</t>
        </r>
      </text>
    </comment>
    <comment ref="C220" authorId="0" shapeId="0">
      <text>
        <r>
          <rPr>
            <sz val="10"/>
            <color rgb="FF000000"/>
            <rFont val="Arial"/>
            <scheme val="minor"/>
          </rPr>
          <t>======
ID#AAABj5x5LMM
    (2025-05-20 16:59:22)
Informar a durabilidade estimada em meses, para cada EPI</t>
        </r>
      </text>
    </comment>
    <comment ref="D220" authorId="0" shapeId="0">
      <text>
        <r>
          <rPr>
            <sz val="10"/>
            <color rgb="FF000000"/>
            <rFont val="Arial"/>
            <scheme val="minor"/>
          </rPr>
          <t>======
ID#AAABj5x5Lwc
    (2025-05-20 16:59:23)
Informar o valor unitário estimado para aquisição de cada EPI</t>
        </r>
      </text>
    </comment>
    <comment ref="C221" authorId="0" shapeId="0">
      <text>
        <r>
          <rPr>
            <sz val="10"/>
            <color rgb="FF000000"/>
            <rFont val="Arial"/>
            <scheme val="minor"/>
          </rPr>
          <t>======
ID#AAABj5x5Lwg
    (2025-05-20 16:59:23)
Informar a durabilidade estimada em meses, para cada EPI</t>
        </r>
      </text>
    </comment>
    <comment ref="D221" authorId="0" shapeId="0">
      <text>
        <r>
          <rPr>
            <sz val="10"/>
            <color rgb="FF000000"/>
            <rFont val="Arial"/>
            <scheme val="minor"/>
          </rPr>
          <t>======
ID#AAABj5x5LzM
    (2025-05-20 16:59:23)
Informar o valor unitário estimado para aquisição de cada EPI</t>
        </r>
      </text>
    </comment>
    <comment ref="C222" authorId="0" shapeId="0">
      <text>
        <r>
          <rPr>
            <sz val="10"/>
            <color rgb="FF000000"/>
            <rFont val="Arial"/>
            <scheme val="minor"/>
          </rPr>
          <t>======
ID#AAABj5x5Lf0
    (2025-05-20 16:59:22)
Informar a durabilidade estimada em meses, para cada EPI</t>
        </r>
      </text>
    </comment>
    <comment ref="D222" authorId="0" shapeId="0">
      <text>
        <r>
          <rPr>
            <sz val="10"/>
            <color rgb="FF000000"/>
            <rFont val="Arial"/>
            <scheme val="minor"/>
          </rPr>
          <t>======
ID#AAABj5x5LWY
    (2025-05-20 16:59:22)
Informar o valor unitário estimado para aquisição de cada EPI</t>
        </r>
      </text>
    </comment>
    <comment ref="C223" authorId="0" shapeId="0">
      <text>
        <r>
          <rPr>
            <sz val="10"/>
            <color rgb="FF000000"/>
            <rFont val="Arial"/>
            <scheme val="minor"/>
          </rPr>
          <t>======
ID#AAABj5x5LJw
    (2025-05-20 16:59:22)
Informar a durabilidade estimada em meses, para cada EPI</t>
        </r>
      </text>
    </comment>
    <comment ref="D223" authorId="0" shapeId="0">
      <text>
        <r>
          <rPr>
            <sz val="10"/>
            <color rgb="FF000000"/>
            <rFont val="Arial"/>
            <scheme val="minor"/>
          </rPr>
          <t>======
ID#AAABj5x5Lc8
    (2025-05-20 16:59:22)
Informar o valor unitário estimado para aquisição de cada EPI</t>
        </r>
      </text>
    </comment>
    <comment ref="C224" authorId="0" shapeId="0">
      <text>
        <r>
          <rPr>
            <sz val="10"/>
            <color rgb="FF000000"/>
            <rFont val="Arial"/>
            <scheme val="minor"/>
          </rPr>
          <t>======
ID#AAABj5x5LW4
    (2025-05-20 16:59:22)
Informar a durabilidade estimada em meses, para cada EPI</t>
        </r>
      </text>
    </comment>
    <comment ref="D224" authorId="0" shapeId="0">
      <text>
        <r>
          <rPr>
            <sz val="10"/>
            <color rgb="FF000000"/>
            <rFont val="Arial"/>
            <scheme val="minor"/>
          </rPr>
          <t>======
ID#AAABj5x5LjI
    (2025-05-20 16:59:23)
Informar o valor unitário estimado para aquisição de cada EPI</t>
        </r>
      </text>
    </comment>
    <comment ref="C225" authorId="0" shapeId="0">
      <text>
        <r>
          <rPr>
            <sz val="10"/>
            <color rgb="FF000000"/>
            <rFont val="Arial"/>
            <scheme val="minor"/>
          </rPr>
          <t>======
ID#AAABj5x5K7E
    (2025-05-20 16:59:22)
Informar a durabilidade estimada em meses, para cada EPI</t>
        </r>
      </text>
    </comment>
    <comment ref="D225" authorId="0" shapeId="0">
      <text>
        <r>
          <rPr>
            <sz val="10"/>
            <color rgb="FF000000"/>
            <rFont val="Arial"/>
            <scheme val="minor"/>
          </rPr>
          <t>======
ID#AAABj5x5K9k
    (2025-05-20 16:59:22)
Informar o valor unitário estimado para aquisição de cada EPI</t>
        </r>
      </text>
    </comment>
    <comment ref="C226" authorId="0" shapeId="0">
      <text>
        <r>
          <rPr>
            <sz val="10"/>
            <color rgb="FF000000"/>
            <rFont val="Arial"/>
            <scheme val="minor"/>
          </rPr>
          <t>======
ID#AAABj5x5Ln4
    (2025-05-20 16:59:23)
Informar a durabilidade estimada em meses, para cada EPI</t>
        </r>
      </text>
    </comment>
    <comment ref="D226" authorId="0" shapeId="0">
      <text>
        <r>
          <rPr>
            <sz val="10"/>
            <color rgb="FF000000"/>
            <rFont val="Arial"/>
            <scheme val="minor"/>
          </rPr>
          <t>======
ID#AAABj5x5Lx4
    (2025-05-20 16:59:23)
Informar o valor unitário estimado para aquisição de cada EPI</t>
        </r>
      </text>
    </comment>
    <comment ref="C233" authorId="0" shapeId="0">
      <text>
        <r>
          <rPr>
            <sz val="10"/>
            <color rgb="FF000000"/>
            <rFont val="Arial"/>
            <scheme val="minor"/>
          </rPr>
          <t>======
ID#AAABj5x5LKA
    (2025-05-20 16:59:22)
Informar a durabilidade estimada em meses, para cada EPI</t>
        </r>
      </text>
    </comment>
    <comment ref="D233" authorId="0" shapeId="0">
      <text>
        <r>
          <rPr>
            <sz val="10"/>
            <color rgb="FF000000"/>
            <rFont val="Arial"/>
            <scheme val="minor"/>
          </rPr>
          <t>======
ID#AAABj5x5Lvo
    (2025-05-20 16:59:23)
Informar o valor unitário estimado para aquisição de cada EPI</t>
        </r>
      </text>
    </comment>
    <comment ref="C234" authorId="0" shapeId="0">
      <text>
        <r>
          <rPr>
            <sz val="10"/>
            <color rgb="FF000000"/>
            <rFont val="Arial"/>
            <scheme val="minor"/>
          </rPr>
          <t>======
ID#AAABj5x5LeM
    (2025-05-20 16:59:22)
Informar a durabilidade estimada em meses, para cada EPI</t>
        </r>
      </text>
    </comment>
    <comment ref="D234" authorId="0" shapeId="0">
      <text>
        <r>
          <rPr>
            <sz val="10"/>
            <color rgb="FF000000"/>
            <rFont val="Arial"/>
            <scheme val="minor"/>
          </rPr>
          <t>======
ID#AAABj5x5K7I
    (2025-05-20 16:59:22)
Informar o valor unitário estimado para aquisição de cada EPI</t>
        </r>
      </text>
    </comment>
    <comment ref="C235" authorId="0" shapeId="0">
      <text>
        <r>
          <rPr>
            <sz val="10"/>
            <color rgb="FF000000"/>
            <rFont val="Arial"/>
            <scheme val="minor"/>
          </rPr>
          <t>======
ID#AAABj5x5Lbo
    (2025-05-20 16:59:22)
Informar a durabilidade estimada em meses, para cada EPI</t>
        </r>
      </text>
    </comment>
    <comment ref="D235" authorId="0" shapeId="0">
      <text>
        <r>
          <rPr>
            <sz val="10"/>
            <color rgb="FF000000"/>
            <rFont val="Arial"/>
            <scheme val="minor"/>
          </rPr>
          <t>======
ID#AAABj5x5LmE
    (2025-05-20 16:59:23)
Informar o valor unitário estimado para aquisição de cada EPI</t>
        </r>
      </text>
    </comment>
    <comment ref="C236" authorId="0" shapeId="0">
      <text>
        <r>
          <rPr>
            <sz val="10"/>
            <color rgb="FF000000"/>
            <rFont val="Arial"/>
            <scheme val="minor"/>
          </rPr>
          <t>======
ID#AAABj5x5Loc
    (2025-05-20 16:59:23)
Informar a durabilidade estimada em meses, para cada EPI</t>
        </r>
      </text>
    </comment>
    <comment ref="D236" authorId="0" shapeId="0">
      <text>
        <r>
          <rPr>
            <sz val="10"/>
            <color rgb="FF000000"/>
            <rFont val="Arial"/>
            <scheme val="minor"/>
          </rPr>
          <t>======
ID#AAABj5x5LyQ
    (2025-05-20 16:59:23)
Informar o valor unitário estimado para aquisição de cada EPI</t>
        </r>
      </text>
    </comment>
    <comment ref="C237" authorId="0" shapeId="0">
      <text>
        <r>
          <rPr>
            <sz val="10"/>
            <color rgb="FF000000"/>
            <rFont val="Arial"/>
            <scheme val="minor"/>
          </rPr>
          <t>======
ID#AAABj5x5LW8
    (2025-05-20 16:59:22)
Informar a durabilidade estimada em meses, para cada EPI</t>
        </r>
      </text>
    </comment>
    <comment ref="D237" authorId="0" shapeId="0">
      <text>
        <r>
          <rPr>
            <sz val="10"/>
            <color rgb="FF000000"/>
            <rFont val="Arial"/>
            <scheme val="minor"/>
          </rPr>
          <t>======
ID#AAABj5x5LqQ
    (2025-05-20 16:59:23)
Informar o valor unitário estimado para aquisição de cada EPI</t>
        </r>
      </text>
    </comment>
    <comment ref="C238" authorId="0" shapeId="0">
      <text>
        <r>
          <rPr>
            <sz val="10"/>
            <color rgb="FF000000"/>
            <rFont val="Arial"/>
            <scheme val="minor"/>
          </rPr>
          <t>======
ID#AAABj5x5LVw
    (2025-05-20 16:59:22)
Informar a durabilidade estimada em meses, para cada EPI</t>
        </r>
      </text>
    </comment>
    <comment ref="D238" authorId="0" shapeId="0">
      <text>
        <r>
          <rPr>
            <sz val="10"/>
            <color rgb="FF000000"/>
            <rFont val="Arial"/>
            <scheme val="minor"/>
          </rPr>
          <t>======
ID#AAABj5x5LuM
    (2025-05-20 16:59:23)
Informar o valor unitário estimado para aquisição de cada EPI</t>
        </r>
      </text>
    </comment>
    <comment ref="C245" authorId="0" shapeId="0">
      <text>
        <r>
          <rPr>
            <sz val="10"/>
            <color rgb="FF000000"/>
            <rFont val="Arial"/>
            <scheme val="minor"/>
          </rPr>
          <t>======
ID#AAABj5x5LMs
    (2025-05-20 16:59:22)
Informar a durabilidade estimada em meses, para cada EPI</t>
        </r>
      </text>
    </comment>
    <comment ref="D245" authorId="0" shapeId="0">
      <text>
        <r>
          <rPr>
            <sz val="10"/>
            <color rgb="FF000000"/>
            <rFont val="Arial"/>
            <scheme val="minor"/>
          </rPr>
          <t>======
ID#AAABj5x5LZc
    (2025-05-20 16:59:22)
Informar o valor unitário estimado para aquisição de cada EPI</t>
        </r>
      </text>
    </comment>
    <comment ref="C246" authorId="0" shapeId="0">
      <text>
        <r>
          <rPr>
            <sz val="10"/>
            <color rgb="FF000000"/>
            <rFont val="Arial"/>
            <scheme val="minor"/>
          </rPr>
          <t>======
ID#AAABj5x5Lxg
    (2025-05-20 16:59:23)
Informar a durabilidade estimada em meses, para cada EPI</t>
        </r>
      </text>
    </comment>
    <comment ref="D246" authorId="0" shapeId="0">
      <text>
        <r>
          <rPr>
            <sz val="10"/>
            <color rgb="FF000000"/>
            <rFont val="Arial"/>
            <scheme val="minor"/>
          </rPr>
          <t>======
ID#AAABj5x5K6E
    (2025-05-20 16:59:22)
Informar o valor unitário estimado para aquisição de cada EPI</t>
        </r>
      </text>
    </comment>
    <comment ref="C247" authorId="0" shapeId="0">
      <text>
        <r>
          <rPr>
            <sz val="10"/>
            <color rgb="FF000000"/>
            <rFont val="Arial"/>
            <scheme val="minor"/>
          </rPr>
          <t>======
ID#AAABj5x5LhU
    (2025-05-20 16:59:22)
Informar a durabilidade estimada em meses, para cada EPI</t>
        </r>
      </text>
    </comment>
    <comment ref="D247" authorId="0" shapeId="0">
      <text>
        <r>
          <rPr>
            <sz val="10"/>
            <color rgb="FF000000"/>
            <rFont val="Arial"/>
            <scheme val="minor"/>
          </rPr>
          <t>======
ID#AAABj5x5K7s
    (2025-05-20 16:59:22)
Informar o valor unitário estimado para aquisição de cada EPI</t>
        </r>
      </text>
    </comment>
    <comment ref="C248" authorId="0" shapeId="0">
      <text>
        <r>
          <rPr>
            <sz val="10"/>
            <color rgb="FF000000"/>
            <rFont val="Arial"/>
            <scheme val="minor"/>
          </rPr>
          <t>======
ID#AAABj5x5LW0
    (2025-05-20 16:59:22)
Informar a durabilidade estimada em meses, para cada EPI</t>
        </r>
      </text>
    </comment>
    <comment ref="D248" authorId="0" shapeId="0">
      <text>
        <r>
          <rPr>
            <sz val="10"/>
            <color rgb="FF000000"/>
            <rFont val="Arial"/>
            <scheme val="minor"/>
          </rPr>
          <t>======
ID#AAABj5x5LaI
    (2025-05-20 16:59:22)
Informar o valor unitário estimado para aquisição de cada EPI</t>
        </r>
      </text>
    </comment>
    <comment ref="C249" authorId="0" shapeId="0">
      <text>
        <r>
          <rPr>
            <sz val="10"/>
            <color rgb="FF000000"/>
            <rFont val="Arial"/>
            <scheme val="minor"/>
          </rPr>
          <t>======
ID#AAABj5x5K78
    (2025-05-20 16:59:22)
Informar a durabilidade estimada em meses, para cada EPI</t>
        </r>
      </text>
    </comment>
    <comment ref="D249" authorId="0" shapeId="0">
      <text>
        <r>
          <rPr>
            <sz val="10"/>
            <color rgb="FF000000"/>
            <rFont val="Arial"/>
            <scheme val="minor"/>
          </rPr>
          <t>======
ID#AAABj5x5LK4
    (2025-05-20 16:59:22)
Informar o valor unitário estimado para aquisição de cada EPI</t>
        </r>
      </text>
    </comment>
    <comment ref="C250" authorId="0" shapeId="0">
      <text>
        <r>
          <rPr>
            <sz val="10"/>
            <color rgb="FF000000"/>
            <rFont val="Arial"/>
            <scheme val="minor"/>
          </rPr>
          <t>======
ID#AAABj5x5K7k
    (2025-05-20 16:59:22)
Informar a durabilidade estimada em meses, para cada EPI</t>
        </r>
      </text>
    </comment>
    <comment ref="D250" authorId="0" shapeId="0">
      <text>
        <r>
          <rPr>
            <sz val="10"/>
            <color rgb="FF000000"/>
            <rFont val="Arial"/>
            <scheme val="minor"/>
          </rPr>
          <t>======
ID#AAABj5x5LIg
    (2025-05-20 16:59:22)
Informar o valor unitário estimado para aquisição de cada EPI</t>
        </r>
      </text>
    </comment>
    <comment ref="C257" authorId="0" shapeId="0">
      <text>
        <r>
          <rPr>
            <sz val="10"/>
            <color rgb="FF000000"/>
            <rFont val="Arial"/>
            <scheme val="minor"/>
          </rPr>
          <t>======
ID#AAABj5x5LU4
    (2025-05-20 16:59:22)
Informar a durabilidade estimada em meses, para cada EPI</t>
        </r>
      </text>
    </comment>
    <comment ref="D257" authorId="0" shapeId="0">
      <text>
        <r>
          <rPr>
            <sz val="10"/>
            <color rgb="FF000000"/>
            <rFont val="Arial"/>
            <scheme val="minor"/>
          </rPr>
          <t>======
ID#AAABj5x5LyI
    (2025-05-20 16:59:23)
Informar o valor unitário estimado para aquisição de cada EPI</t>
        </r>
      </text>
    </comment>
    <comment ref="C258" authorId="0" shapeId="0">
      <text>
        <r>
          <rPr>
            <sz val="10"/>
            <color rgb="FF000000"/>
            <rFont val="Arial"/>
            <scheme val="minor"/>
          </rPr>
          <t>======
ID#AAABj5x5LVc
    (2025-05-20 16:59:22)
Informar a durabilidade estimada em meses, para cada EPI</t>
        </r>
      </text>
    </comment>
    <comment ref="D258" authorId="0" shapeId="0">
      <text>
        <r>
          <rPr>
            <sz val="10"/>
            <color rgb="FF000000"/>
            <rFont val="Arial"/>
            <scheme val="minor"/>
          </rPr>
          <t>======
ID#AAABj5x5LdI
    (2025-05-20 16:59:22)
Informar o valor unitário estimado para aquisição de cada EPI</t>
        </r>
      </text>
    </comment>
    <comment ref="C259" authorId="0" shapeId="0">
      <text>
        <r>
          <rPr>
            <sz val="10"/>
            <color rgb="FF000000"/>
            <rFont val="Arial"/>
            <scheme val="minor"/>
          </rPr>
          <t>======
ID#AAABj5x5LKI
    (2025-05-20 16:59:22)
Informar a durabilidade estimada em meses, para cada EPI</t>
        </r>
      </text>
    </comment>
    <comment ref="D259" authorId="0" shapeId="0">
      <text>
        <r>
          <rPr>
            <sz val="10"/>
            <color rgb="FF000000"/>
            <rFont val="Arial"/>
            <scheme val="minor"/>
          </rPr>
          <t>======
ID#AAABj5x5LRo
    (2025-05-20 16:59:22)
Informar o valor unitário estimado para aquisição de cada EPI</t>
        </r>
      </text>
    </comment>
    <comment ref="C260" authorId="0" shapeId="0">
      <text>
        <r>
          <rPr>
            <sz val="10"/>
            <color rgb="FF000000"/>
            <rFont val="Arial"/>
            <scheme val="minor"/>
          </rPr>
          <t>======
ID#AAABj5x5Lyc
    (2025-05-20 16:59:23)
Informar a durabilidade estimada em meses, para cada EPI</t>
        </r>
      </text>
    </comment>
    <comment ref="D260" authorId="0" shapeId="0">
      <text>
        <r>
          <rPr>
            <sz val="10"/>
            <color rgb="FF000000"/>
            <rFont val="Arial"/>
            <scheme val="minor"/>
          </rPr>
          <t>======
ID#AAABj5x5Lt0
    (2025-05-20 16:59:23)
Informar o valor unitário estimado para aquisição de cada EPI</t>
        </r>
      </text>
    </comment>
    <comment ref="C261" authorId="0" shapeId="0">
      <text>
        <r>
          <rPr>
            <sz val="10"/>
            <color rgb="FF000000"/>
            <rFont val="Arial"/>
            <scheme val="minor"/>
          </rPr>
          <t>======
ID#AAABj5x5LMw
    (2025-05-20 16:59:22)
Informar a durabilidade estimada em meses, para cada EPI</t>
        </r>
      </text>
    </comment>
    <comment ref="D261" authorId="0" shapeId="0">
      <text>
        <r>
          <rPr>
            <sz val="10"/>
            <color rgb="FF000000"/>
            <rFont val="Arial"/>
            <scheme val="minor"/>
          </rPr>
          <t>======
ID#AAABj5x5LNc
    (2025-05-20 16:59:22)
Informar o valor unitário estimado para aquisição de cada EPI</t>
        </r>
      </text>
    </comment>
    <comment ref="C262" authorId="0" shapeId="0">
      <text>
        <r>
          <rPr>
            <sz val="10"/>
            <color rgb="FF000000"/>
            <rFont val="Arial"/>
            <scheme val="minor"/>
          </rPr>
          <t>======
ID#AAABj5x5LL4
    (2025-05-20 16:59:22)
Informar a durabilidade estimada em meses, para cada EPI</t>
        </r>
      </text>
    </comment>
    <comment ref="D262" authorId="0" shapeId="0">
      <text>
        <r>
          <rPr>
            <sz val="10"/>
            <color rgb="FF000000"/>
            <rFont val="Arial"/>
            <scheme val="minor"/>
          </rPr>
          <t>======
ID#AAABj5x5LnA
    (2025-05-20 16:59:23)
Informar o valor unitário estimado para aquisição de cada EPI</t>
        </r>
      </text>
    </comment>
    <comment ref="C263" authorId="0" shapeId="0">
      <text>
        <r>
          <rPr>
            <sz val="10"/>
            <color rgb="FF000000"/>
            <rFont val="Arial"/>
            <scheme val="minor"/>
          </rPr>
          <t>======
ID#AAABj5x5Lcc
    (2025-05-20 16:59:22)
Informar a durabilidade estimada em meses, para cada EPI</t>
        </r>
      </text>
    </comment>
    <comment ref="D263" authorId="0" shapeId="0">
      <text>
        <r>
          <rPr>
            <sz val="10"/>
            <color rgb="FF000000"/>
            <rFont val="Arial"/>
            <scheme val="minor"/>
          </rPr>
          <t>======
ID#AAABj5x5K8A
    (2025-05-20 16:59:22)
Informar o valor unitário estimado para aquisição de cada EPI</t>
        </r>
      </text>
    </comment>
    <comment ref="C264" authorId="0" shapeId="0">
      <text>
        <r>
          <rPr>
            <sz val="10"/>
            <color rgb="FF000000"/>
            <rFont val="Arial"/>
            <scheme val="minor"/>
          </rPr>
          <t>======
ID#AAABj5x5Lo0
    (2025-05-20 16:59:23)
Informar a durabilidade estimada em meses, para cada EPI</t>
        </r>
      </text>
    </comment>
    <comment ref="D264" authorId="0" shapeId="0">
      <text>
        <r>
          <rPr>
            <sz val="10"/>
            <color rgb="FF000000"/>
            <rFont val="Arial"/>
            <scheme val="minor"/>
          </rPr>
          <t>======
ID#AAABj5x5LXg
    (2025-05-20 16:59:22)
Informar o valor unitário estimado para aquisição de cada EPI</t>
        </r>
      </text>
    </comment>
    <comment ref="C265" authorId="0" shapeId="0">
      <text>
        <r>
          <rPr>
            <sz val="10"/>
            <color rgb="FF000000"/>
            <rFont val="Arial"/>
            <scheme val="minor"/>
          </rPr>
          <t>======
ID#AAABj5x5LO4
    (2025-05-20 16:59:22)
Informar a durabilidade estimada em meses, para cada EPI</t>
        </r>
      </text>
    </comment>
    <comment ref="D265" authorId="0" shapeId="0">
      <text>
        <r>
          <rPr>
            <sz val="10"/>
            <color rgb="FF000000"/>
            <rFont val="Arial"/>
            <scheme val="minor"/>
          </rPr>
          <t>======
ID#AAABj5x5LTk
    (2025-05-20 16:59:22)
Informar o valor unitário estimado para aquisição de cada EPI</t>
        </r>
      </text>
    </comment>
    <comment ref="D277" authorId="0" shapeId="0">
      <text>
        <r>
          <rPr>
            <sz val="10"/>
            <color rgb="FF000000"/>
            <rFont val="Arial"/>
            <scheme val="minor"/>
          </rPr>
          <t>======
ID#AAABj5x5Lgs
    (2025-05-20 16:59:22)
Informar o preço unitário do chassis do caminhão de coleta</t>
        </r>
      </text>
    </comment>
    <comment ref="C278" authorId="0" shapeId="0">
      <text>
        <r>
          <rPr>
            <sz val="10"/>
            <color rgb="FF000000"/>
            <rFont val="Arial"/>
            <scheme val="minor"/>
          </rPr>
          <t>======
ID#AAABj5x5LXw
    (2025-05-20 16:59:22)
Informar a vida útil estimada para o caminhão, em anos</t>
        </r>
      </text>
    </comment>
    <comment ref="C279" authorId="0" shapeId="0">
      <text>
        <r>
          <rPr>
            <sz val="10"/>
            <color rgb="FF000000"/>
            <rFont val="Arial"/>
            <scheme val="minor"/>
          </rPr>
          <t>======
ID#AAABj5x5LLo
    (2025-05-20 16:59:22)
Na elaboração do orçamento-base da licitação, informar 0 (zero). Na proposta da licitante, informar a idade do veículo proposto.</t>
        </r>
      </text>
    </comment>
    <comment ref="C280" authorId="0" shapeId="0">
      <text>
        <r>
          <rPr>
            <sz val="10"/>
            <color rgb="FF000000"/>
            <rFont val="Arial"/>
            <scheme val="minor"/>
          </rPr>
          <t>======
ID#AAABj5x5LVg
    (2025-05-20 16:59:22)
Informar o valor da depreciação do caminhão, adotando o valor sugerido pelo TCE ou outro valor estimado</t>
        </r>
      </text>
    </comment>
    <comment ref="C283" authorId="0" shapeId="0">
      <text>
        <r>
          <rPr>
            <sz val="10"/>
            <color rgb="FF000000"/>
            <rFont val="Arial"/>
            <scheme val="minor"/>
          </rPr>
          <t>======
ID#AAABj5x5Lr0
    (2025-05-20 16:59:23)
Informar a quantidade de caminhões compactadores do respectivo modelo</t>
        </r>
      </text>
    </comment>
    <comment ref="C289" authorId="0" shapeId="0">
      <text>
        <r>
          <rPr>
            <sz val="10"/>
            <color rgb="FF000000"/>
            <rFont val="Arial"/>
            <scheme val="minor"/>
          </rPr>
          <t>======
ID#AAABj5x5K6s
    (2025-05-20 16:59:22)
Informar a taxa de juros anual para remuneração do capital. Recomenda-se o uso da Taxa SELIC</t>
        </r>
      </text>
    </comment>
    <comment ref="D300" authorId="0" shapeId="0">
      <text>
        <r>
          <rPr>
            <sz val="10"/>
            <color rgb="FF000000"/>
            <rFont val="Arial"/>
            <scheme val="minor"/>
          </rPr>
          <t>======
ID#AAABj5x5LLM
    (2025-05-20 16:59:22)
Informar o valor do seguro obrigatório e licenciamento anual de um caminhão</t>
        </r>
      </text>
    </comment>
    <comment ref="D301" authorId="0" shapeId="0">
      <text>
        <r>
          <rPr>
            <sz val="10"/>
            <color rgb="FF000000"/>
            <rFont val="Arial"/>
            <scheme val="minor"/>
          </rPr>
          <t>======
ID#AAABj5x5LTI
    (2025-05-20 16:59:22)
Informar o valor do seguro contra terceiros de um caminhão, se houver previsão no Projeto Básico</t>
        </r>
      </text>
    </comment>
    <comment ref="B307" authorId="0" shapeId="0">
      <text>
        <r>
          <rPr>
            <sz val="10"/>
            <color rgb="FF000000"/>
            <rFont val="Arial"/>
            <scheme val="minor"/>
          </rPr>
          <t>======
ID#AAABj5x5LkY
    (2025-05-20 16:59:23)
Informar a quilometragem mensal percorrida, de acordo com o projeto básico</t>
        </r>
      </text>
    </comment>
    <comment ref="C311" authorId="0" shapeId="0">
      <text>
        <r>
          <rPr>
            <sz val="10"/>
            <color rgb="FF000000"/>
            <rFont val="Arial"/>
            <scheme val="minor"/>
          </rPr>
          <t>======
ID#AAABj5x5LNE
    (2025-05-20 16:59:22)
Informar o consumo estimado do veículo em litros/mês</t>
        </r>
      </text>
    </comment>
    <comment ref="D317" authorId="0" shapeId="0">
      <text>
        <r>
          <rPr>
            <sz val="10"/>
            <color rgb="FF000000"/>
            <rFont val="Arial"/>
            <scheme val="minor"/>
          </rPr>
          <t>======
ID#AAABj5x5LpU
    (2025-05-20 16:59:23)
Informar o valor do veículo novo</t>
        </r>
      </text>
    </comment>
    <comment ref="D322" authorId="0" shapeId="0">
      <text>
        <r>
          <rPr>
            <sz val="10"/>
            <color rgb="FF000000"/>
            <rFont val="Arial"/>
            <scheme val="minor"/>
          </rPr>
          <t>======
ID#AAABj5x5Lkk
    (2025-05-20 16:59:23)
Informar o preço unitário de cada pneu</t>
        </r>
      </text>
    </comment>
    <comment ref="D324" authorId="0" shapeId="0">
      <text>
        <r>
          <rPr>
            <sz val="10"/>
            <color rgb="FF000000"/>
            <rFont val="Arial"/>
            <scheme val="minor"/>
          </rPr>
          <t>======
ID#AAABj5x5LdM
    (2025-05-20 16:59:22)
Informar o preço unitário de cada recapagem</t>
        </r>
      </text>
    </comment>
    <comment ref="C325" authorId="0" shapeId="0">
      <text>
        <r>
          <rPr>
            <sz val="10"/>
            <color rgb="FF000000"/>
            <rFont val="Arial"/>
            <scheme val="minor"/>
          </rPr>
          <t>======
ID#AAABj5x5LgE
    (2025-05-20 16:59:22)
Informar a durabilidade média dos pneus considerando todas as recapagens, em km</t>
        </r>
      </text>
    </comment>
    <comment ref="D354" authorId="0" shapeId="0">
      <text>
        <r>
          <rPr>
            <sz val="10"/>
            <color rgb="FF000000"/>
            <rFont val="Arial"/>
            <scheme val="minor"/>
          </rPr>
          <t>======
ID#AAABj5x5K7c
    (2025-05-20 16:59:22)
Informar o preço unitário do chassis do caminhão de coleta</t>
        </r>
      </text>
    </comment>
    <comment ref="C355" authorId="0" shapeId="0">
      <text>
        <r>
          <rPr>
            <sz val="10"/>
            <color rgb="FF000000"/>
            <rFont val="Arial"/>
            <scheme val="minor"/>
          </rPr>
          <t>======
ID#AAABj5x5LS4
    (2025-05-20 16:59:22)
Informar a vida útil estimada para o caminhão, em anos</t>
        </r>
      </text>
    </comment>
    <comment ref="C356" authorId="0" shapeId="0">
      <text>
        <r>
          <rPr>
            <sz val="10"/>
            <color rgb="FF000000"/>
            <rFont val="Arial"/>
            <scheme val="minor"/>
          </rPr>
          <t>======
ID#AAABj5x5Lbw
    (2025-05-20 16:59:22)
Na elaboração do orçamento-base da licitação, informar 0 (zero). Na proposta da licitante, informar a idade do veículo proposto.</t>
        </r>
      </text>
    </comment>
    <comment ref="C357" authorId="0" shapeId="0">
      <text>
        <r>
          <rPr>
            <sz val="10"/>
            <color rgb="FF000000"/>
            <rFont val="Arial"/>
            <scheme val="minor"/>
          </rPr>
          <t>======
ID#AAABj5x5Ly0
    (2025-05-20 16:59:23)
Informar o valor da depreciação do caminhão, adotando o valor sugerido pelo TCE ou outro valor estimado</t>
        </r>
      </text>
    </comment>
    <comment ref="C360" authorId="0" shapeId="0">
      <text>
        <r>
          <rPr>
            <sz val="10"/>
            <color rgb="FF000000"/>
            <rFont val="Arial"/>
            <scheme val="minor"/>
          </rPr>
          <t>======
ID#AAABj5x5Lpk
    (2025-05-20 16:59:23)
Informar a quantidade de caminhões compactadores do respectivo modelo</t>
        </r>
      </text>
    </comment>
    <comment ref="C366" authorId="0" shapeId="0">
      <text>
        <r>
          <rPr>
            <sz val="10"/>
            <color rgb="FF000000"/>
            <rFont val="Arial"/>
            <scheme val="minor"/>
          </rPr>
          <t>======
ID#AAABj5x5Lm0
    (2025-05-20 16:59:23)
Informar a taxa de juros anual para remuneração do capital. Recomenda-se o uso da Taxa SELIC</t>
        </r>
      </text>
    </comment>
    <comment ref="D377" authorId="0" shapeId="0">
      <text>
        <r>
          <rPr>
            <sz val="10"/>
            <color rgb="FF000000"/>
            <rFont val="Arial"/>
            <scheme val="minor"/>
          </rPr>
          <t>======
ID#AAABj5x5Lec
    (2025-05-20 16:59:22)
Informar o valor do seguro obrigatório e licenciamento anual de um caminhão</t>
        </r>
      </text>
    </comment>
    <comment ref="D378" authorId="0" shapeId="0">
      <text>
        <r>
          <rPr>
            <sz val="10"/>
            <color rgb="FF000000"/>
            <rFont val="Arial"/>
            <scheme val="minor"/>
          </rPr>
          <t>======
ID#AAABj5x5Lio
    (2025-05-20 16:59:23)
Informar o valor do seguro contra terceiros de um caminhão, se houver previsão no Projeto Básico</t>
        </r>
      </text>
    </comment>
    <comment ref="B384" authorId="0" shapeId="0">
      <text>
        <r>
          <rPr>
            <sz val="10"/>
            <color rgb="FF000000"/>
            <rFont val="Arial"/>
            <scheme val="minor"/>
          </rPr>
          <t>======
ID#AAABj5x5LhA
    (2025-05-20 16:59:22)
Informar a quilometragem mensal percorrida, de acordo com o projeto básico</t>
        </r>
      </text>
    </comment>
    <comment ref="C388" authorId="0" shapeId="0">
      <text>
        <r>
          <rPr>
            <sz val="10"/>
            <color rgb="FF000000"/>
            <rFont val="Arial"/>
            <scheme val="minor"/>
          </rPr>
          <t>======
ID#AAABj5x5Lwk
    (2025-05-20 16:59:23)
Informar o consumo estimado do veículo em litros/mês</t>
        </r>
      </text>
    </comment>
    <comment ref="D394" authorId="0" shapeId="0">
      <text>
        <r>
          <rPr>
            <sz val="10"/>
            <color rgb="FF000000"/>
            <rFont val="Arial"/>
            <scheme val="minor"/>
          </rPr>
          <t>======
ID#AAABj5x5LQE
    (2025-05-20 16:59:22)
Informar o custo de manutenção em R$/km rodado</t>
        </r>
      </text>
    </comment>
    <comment ref="C399" authorId="0" shapeId="0">
      <text>
        <r>
          <rPr>
            <sz val="10"/>
            <color rgb="FF000000"/>
            <rFont val="Arial"/>
            <scheme val="minor"/>
          </rPr>
          <t>======
ID#AAABj5x5K7w
    (2025-05-20 16:59:22)
Informar a quantidade de pneus novos de 1 caminhão</t>
        </r>
      </text>
    </comment>
    <comment ref="D399" authorId="0" shapeId="0">
      <text>
        <r>
          <rPr>
            <sz val="10"/>
            <color rgb="FF000000"/>
            <rFont val="Arial"/>
            <scheme val="minor"/>
          </rPr>
          <t>======
ID#AAABj5x5K84
    (2025-05-20 16:59:22)
Informar o preço unitário de cada pneu</t>
        </r>
      </text>
    </comment>
    <comment ref="D401" authorId="0" shapeId="0">
      <text>
        <r>
          <rPr>
            <sz val="10"/>
            <color rgb="FF000000"/>
            <rFont val="Arial"/>
            <scheme val="minor"/>
          </rPr>
          <t>======
ID#AAABj5x5LPY
    (2025-05-20 16:59:22)
Informar o preço unitário de cada recapagem</t>
        </r>
      </text>
    </comment>
    <comment ref="C402" authorId="0" shapeId="0">
      <text>
        <r>
          <rPr>
            <sz val="10"/>
            <color rgb="FF000000"/>
            <rFont val="Arial"/>
            <scheme val="minor"/>
          </rPr>
          <t>======
ID#AAABj5x5LnE
    (2025-05-20 16:59:23)
Informar a durabilidade média dos pneus considerando todas as recapagens, em km</t>
        </r>
      </text>
    </comment>
    <comment ref="D427" authorId="0" shapeId="0">
      <text>
        <r>
          <rPr>
            <sz val="10"/>
            <color rgb="FF000000"/>
            <rFont val="Arial"/>
            <scheme val="minor"/>
          </rPr>
          <t>======
ID#AAABj5x5Lco
    (2025-05-20 16:59:22)
Informar o preço unitário do chassis do caminhão de coleta</t>
        </r>
      </text>
    </comment>
    <comment ref="C428" authorId="0" shapeId="0">
      <text>
        <r>
          <rPr>
            <sz val="10"/>
            <color rgb="FF000000"/>
            <rFont val="Arial"/>
            <scheme val="minor"/>
          </rPr>
          <t>======
ID#AAABj5x5LPE
    (2025-05-20 16:59:22)
Informar a vida útil estimada para o caminhão, em anos</t>
        </r>
      </text>
    </comment>
    <comment ref="C429" authorId="0" shapeId="0">
      <text>
        <r>
          <rPr>
            <sz val="10"/>
            <color rgb="FF000000"/>
            <rFont val="Arial"/>
            <scheme val="minor"/>
          </rPr>
          <t>======
ID#AAABj5x5LqY
    (2025-05-20 16:59:23)
Na elaboração do orçamento-base da licitação, informar 0 (zero). Na proposta da licitante, informar a idade do veículo proposto.</t>
        </r>
      </text>
    </comment>
    <comment ref="C430" authorId="0" shapeId="0">
      <text>
        <r>
          <rPr>
            <sz val="10"/>
            <color rgb="FF000000"/>
            <rFont val="Arial"/>
            <scheme val="minor"/>
          </rPr>
          <t>======
ID#AAABj5x5LII
    (2025-05-20 16:59:22)
Informar o valor da depreciação do caminhão, adotando o valor sugerido pelo TCE ou outro valor estimado</t>
        </r>
      </text>
    </comment>
    <comment ref="D432" authorId="0" shapeId="0">
      <text>
        <r>
          <rPr>
            <sz val="10"/>
            <color rgb="FF000000"/>
            <rFont val="Arial"/>
            <scheme val="minor"/>
          </rPr>
          <t>======
ID#AAABj5x5LPs
    (2025-05-20 16:59:22)
Informar o preço unitário do equipamento compactador</t>
        </r>
      </text>
    </comment>
    <comment ref="C433" authorId="0" shapeId="0">
      <text>
        <r>
          <rPr>
            <sz val="10"/>
            <color rgb="FF000000"/>
            <rFont val="Arial"/>
            <scheme val="minor"/>
          </rPr>
          <t>======
ID#AAABj5x5Lg4
    (2025-05-20 16:59:22)
Informar a vida útil estimada para o compactador, em anos</t>
        </r>
      </text>
    </comment>
    <comment ref="C434" authorId="0" shapeId="0">
      <text>
        <r>
          <rPr>
            <sz val="10"/>
            <color rgb="FF000000"/>
            <rFont val="Arial"/>
            <scheme val="minor"/>
          </rPr>
          <t>======
ID#AAABj5x5LxM
    (2025-05-20 16:59:23)
Na elaboração do orçamento-base da licitação, informar 0 (zero). Na proposta da licitante, informar a idade do compactador proposto.</t>
        </r>
      </text>
    </comment>
    <comment ref="C435" authorId="0" shapeId="0">
      <text>
        <r>
          <rPr>
            <sz val="10"/>
            <color rgb="FF000000"/>
            <rFont val="Arial"/>
            <scheme val="minor"/>
          </rPr>
          <t>======
ID#AAABj5x5LMc
    (2025-05-20 16:59:22)
Informar o valor da depreciação do compactador, adotando o valor sugerido pelo TCE ou outro valor estimado</t>
        </r>
      </text>
    </comment>
    <comment ref="C438" authorId="0" shapeId="0">
      <text>
        <r>
          <rPr>
            <sz val="10"/>
            <color rgb="FF000000"/>
            <rFont val="Arial"/>
            <scheme val="minor"/>
          </rPr>
          <t>======
ID#AAABj5x5Lv0
    (2025-05-20 16:59:23)
Informar a quantidade de caminhões compactadores do respectivo modelo</t>
        </r>
      </text>
    </comment>
    <comment ref="C444" authorId="0" shapeId="0">
      <text>
        <r>
          <rPr>
            <sz val="10"/>
            <color rgb="FF000000"/>
            <rFont val="Arial"/>
            <scheme val="minor"/>
          </rPr>
          <t>======
ID#AAABj5x5LNQ
    (2025-05-20 16:59:22)
Informar a taxa de juros anual para remuneração do capital. Recomenda-se o uso da Taxa SELIC</t>
        </r>
      </text>
    </comment>
    <comment ref="D460" authorId="0" shapeId="0">
      <text>
        <r>
          <rPr>
            <sz val="10"/>
            <color rgb="FF000000"/>
            <rFont val="Arial"/>
            <scheme val="minor"/>
          </rPr>
          <t>======
ID#AAABj5x5LOs
    (2025-05-20 16:59:22)
Informar o valor do seguro obrigatório e licenciamento anual de um caminhão</t>
        </r>
      </text>
    </comment>
    <comment ref="D461" authorId="0" shapeId="0">
      <text>
        <r>
          <rPr>
            <sz val="10"/>
            <color rgb="FF000000"/>
            <rFont val="Arial"/>
            <scheme val="minor"/>
          </rPr>
          <t>======
ID#AAABj5x5LV0
    (2025-05-20 16:59:22)
Informar o valor do seguro contra terceiros de um caminhão, se houver previsão no Projeto Básico</t>
        </r>
      </text>
    </comment>
    <comment ref="B467" authorId="0" shapeId="0">
      <text>
        <r>
          <rPr>
            <sz val="10"/>
            <color rgb="FF000000"/>
            <rFont val="Arial"/>
            <scheme val="minor"/>
          </rPr>
          <t>======
ID#AAABj5x5LWQ
    (2025-05-20 16:59:22)
Informar a quilometragem mensal percorrida, de acordo com o projeto básico</t>
        </r>
      </text>
    </comment>
    <comment ref="C471" authorId="0" shapeId="0">
      <text>
        <r>
          <rPr>
            <sz val="10"/>
            <color rgb="FF000000"/>
            <rFont val="Arial"/>
            <scheme val="minor"/>
          </rPr>
          <t>======
ID#AAABj5x5LLw
    (2025-05-20 16:59:22)
Informar o consumo estimado do veículo em litros/mês</t>
        </r>
      </text>
    </comment>
    <comment ref="D471" authorId="0" shapeId="0">
      <text>
        <r>
          <rPr>
            <sz val="10"/>
            <color rgb="FF000000"/>
            <rFont val="Arial"/>
            <scheme val="minor"/>
          </rPr>
          <t>======
ID#AAABj5x5LfM
    (2025-05-20 16:59:22)
Informar o preço unitário do combustivel</t>
        </r>
      </text>
    </comment>
    <comment ref="D477" authorId="0" shapeId="0">
      <text>
        <r>
          <rPr>
            <sz val="10"/>
            <color rgb="FF000000"/>
            <rFont val="Arial"/>
            <scheme val="minor"/>
          </rPr>
          <t>======
ID#AAABj5x5LXs
    (2025-05-20 16:59:22)
Informar o custo de manutenção em R$/km rodado</t>
        </r>
      </text>
    </comment>
    <comment ref="C482" authorId="0" shapeId="0">
      <text>
        <r>
          <rPr>
            <sz val="10"/>
            <color rgb="FF000000"/>
            <rFont val="Arial"/>
            <scheme val="minor"/>
          </rPr>
          <t>======
ID#AAABj5x5Ldo
    (2025-05-20 16:59:22)
Informar a quantidade de pneus novos de 1 caminhão</t>
        </r>
      </text>
    </comment>
    <comment ref="D482" authorId="0" shapeId="0">
      <text>
        <r>
          <rPr>
            <sz val="10"/>
            <color rgb="FF000000"/>
            <rFont val="Arial"/>
            <scheme val="minor"/>
          </rPr>
          <t>======
ID#AAABj5x5Ld4
    (2025-05-20 16:59:22)
Informar o preço unitário de cada pneu</t>
        </r>
      </text>
    </comment>
    <comment ref="D484" authorId="0" shapeId="0">
      <text>
        <r>
          <rPr>
            <sz val="10"/>
            <color rgb="FF000000"/>
            <rFont val="Arial"/>
            <scheme val="minor"/>
          </rPr>
          <t>======
ID#AAABj5x5LbE
    (2025-05-20 16:59:22)
Informar o preço unitário de cada recapagem</t>
        </r>
      </text>
    </comment>
    <comment ref="C485" authorId="0" shapeId="0">
      <text>
        <r>
          <rPr>
            <sz val="10"/>
            <color rgb="FF000000"/>
            <rFont val="Arial"/>
            <scheme val="minor"/>
          </rPr>
          <t>======
ID#AAABj5x5LXQ
    (2025-05-20 16:59:22)
Informar a durabilidade média dos pneus considerando todas as recapagens, em km</t>
        </r>
      </text>
    </comment>
    <comment ref="C488" authorId="0" shapeId="0">
      <text>
        <r>
          <rPr>
            <sz val="10"/>
            <color rgb="FF000000"/>
            <rFont val="Arial"/>
            <scheme val="minor"/>
          </rPr>
          <t>======
ID#AAABj5x5La4
    (2025-05-20 16:59:22)
Informar a quantidade de pneus novos de 1 caminhão</t>
        </r>
      </text>
    </comment>
    <comment ref="D488" authorId="0" shapeId="0">
      <text>
        <r>
          <rPr>
            <sz val="10"/>
            <color rgb="FF000000"/>
            <rFont val="Arial"/>
            <scheme val="minor"/>
          </rPr>
          <t>======
ID#AAABj5x5LKg
    (2025-05-20 16:59:22)
Informar o preço unitário de cada pneu</t>
        </r>
      </text>
    </comment>
    <comment ref="D490" authorId="0" shapeId="0">
      <text>
        <r>
          <rPr>
            <sz val="10"/>
            <color rgb="FF000000"/>
            <rFont val="Arial"/>
            <scheme val="minor"/>
          </rPr>
          <t>======
ID#AAABj5x5Lss
    (2025-05-20 16:59:23)
Informar o preço unitário de cada recapagem</t>
        </r>
      </text>
    </comment>
    <comment ref="C491" authorId="0" shapeId="0">
      <text>
        <r>
          <rPr>
            <sz val="10"/>
            <color rgb="FF000000"/>
            <rFont val="Arial"/>
            <scheme val="minor"/>
          </rPr>
          <t>======
ID#AAABj5x5Lic
    (2025-05-20 16:59:23)
Informar a durabilidade média dos pneus considerando todas as recapagens, em km</t>
        </r>
      </text>
    </comment>
    <comment ref="D510" authorId="0" shapeId="0">
      <text>
        <r>
          <rPr>
            <sz val="10"/>
            <color rgb="FF000000"/>
            <rFont val="Arial"/>
            <scheme val="minor"/>
          </rPr>
          <t>======
ID#AAABj5x5Lzc
    (2025-05-20 16:59:23)
Informar o preço unitário do chassis do caminhão de coleta</t>
        </r>
      </text>
    </comment>
    <comment ref="C511" authorId="0" shapeId="0">
      <text>
        <r>
          <rPr>
            <sz val="10"/>
            <color rgb="FF000000"/>
            <rFont val="Arial"/>
            <scheme val="minor"/>
          </rPr>
          <t>======
ID#AAABj5x5K9o
    (2025-05-20 16:59:22)
Informar a vida útil estimada para o caminhão, em anos</t>
        </r>
      </text>
    </comment>
    <comment ref="C512" authorId="0" shapeId="0">
      <text>
        <r>
          <rPr>
            <sz val="10"/>
            <color rgb="FF000000"/>
            <rFont val="Arial"/>
            <scheme val="minor"/>
          </rPr>
          <t>======
ID#AAABj5x5Los
    (2025-05-20 16:59:23)
Na elaboração do orçamento-base da licitação, informar 0 (zero). Na proposta da licitante, informar a idade do veículo proposto.</t>
        </r>
      </text>
    </comment>
    <comment ref="C513" authorId="0" shapeId="0">
      <text>
        <r>
          <rPr>
            <sz val="10"/>
            <color rgb="FF000000"/>
            <rFont val="Arial"/>
            <scheme val="minor"/>
          </rPr>
          <t>======
ID#AAABj5x5LQM
    (2025-05-20 16:59:22)
Informar o valor da depreciação do caminhão, adotando o valor sugerido pelo TCE ou outro valor estimado</t>
        </r>
      </text>
    </comment>
    <comment ref="D515" authorId="0" shapeId="0">
      <text>
        <r>
          <rPr>
            <sz val="10"/>
            <color rgb="FF000000"/>
            <rFont val="Arial"/>
            <scheme val="minor"/>
          </rPr>
          <t>======
ID#AAABj5x5Llg
    (2025-05-20 16:59:23)
Informar o preço unitário do equipamento compactador</t>
        </r>
      </text>
    </comment>
    <comment ref="C516" authorId="0" shapeId="0">
      <text>
        <r>
          <rPr>
            <sz val="10"/>
            <color rgb="FF000000"/>
            <rFont val="Arial"/>
            <scheme val="minor"/>
          </rPr>
          <t>======
ID#AAABj5x5Lo8
    (2025-05-20 16:59:23)
Informar a vida útil estimada para o compactador, em anos</t>
        </r>
      </text>
    </comment>
    <comment ref="C517" authorId="0" shapeId="0">
      <text>
        <r>
          <rPr>
            <sz val="10"/>
            <color rgb="FF000000"/>
            <rFont val="Arial"/>
            <scheme val="minor"/>
          </rPr>
          <t>======
ID#AAABj5x5LnQ
    (2025-05-20 16:59:23)
Na elaboração do orçamento-base da licitação, informar 0 (zero). Na proposta da licitante, informar a idade do compactador proposto.</t>
        </r>
      </text>
    </comment>
    <comment ref="C518" authorId="0" shapeId="0">
      <text>
        <r>
          <rPr>
            <sz val="10"/>
            <color rgb="FF000000"/>
            <rFont val="Arial"/>
            <scheme val="minor"/>
          </rPr>
          <t>======
ID#AAABj5x5LLg
    (2025-05-20 16:59:22)
Informar o valor da depreciação do compactador, adotando o valor sugerido pelo TCE ou outro valor estimado</t>
        </r>
      </text>
    </comment>
    <comment ref="C521" authorId="0" shapeId="0">
      <text>
        <r>
          <rPr>
            <sz val="10"/>
            <color rgb="FF000000"/>
            <rFont val="Arial"/>
            <scheme val="minor"/>
          </rPr>
          <t>======
ID#AAABj5x5LJY
    (2025-05-20 16:59:22)
Informar a quantidade de caminhões compactadores do respectivo modelo</t>
        </r>
      </text>
    </comment>
    <comment ref="C527" authorId="0" shapeId="0">
      <text>
        <r>
          <rPr>
            <sz val="10"/>
            <color rgb="FF000000"/>
            <rFont val="Arial"/>
            <scheme val="minor"/>
          </rPr>
          <t>======
ID#AAABj5x5K9A
    (2025-05-20 16:59:22)
Informar a taxa de juros anual para remuneração do capital. Recomenda-se o uso da Taxa SELIC</t>
        </r>
      </text>
    </comment>
    <comment ref="D543" authorId="0" shapeId="0">
      <text>
        <r>
          <rPr>
            <sz val="10"/>
            <color rgb="FF000000"/>
            <rFont val="Arial"/>
            <scheme val="minor"/>
          </rPr>
          <t>======
ID#AAABj5x5LlY
    (2025-05-20 16:59:23)
Informar o valor do seguro obrigatório e licenciamento anual de um caminhão</t>
        </r>
      </text>
    </comment>
    <comment ref="D544" authorId="0" shapeId="0">
      <text>
        <r>
          <rPr>
            <sz val="10"/>
            <color rgb="FF000000"/>
            <rFont val="Arial"/>
            <scheme val="minor"/>
          </rPr>
          <t>======
ID#AAABj5x5LJU
    (2025-05-20 16:59:22)
Informar o valor do seguro contra terceiros de um caminhão, se houver previsão no Projeto Básico</t>
        </r>
      </text>
    </comment>
    <comment ref="B550" authorId="0" shapeId="0">
      <text>
        <r>
          <rPr>
            <sz val="10"/>
            <color rgb="FF000000"/>
            <rFont val="Arial"/>
            <scheme val="minor"/>
          </rPr>
          <t>======
ID#AAABj5x5LME
    (2025-05-20 16:59:22)
Informar a quilometragem mensal percorrida, de acordo com o projeto básico</t>
        </r>
      </text>
    </comment>
    <comment ref="C554" authorId="0" shapeId="0">
      <text>
        <r>
          <rPr>
            <sz val="10"/>
            <color rgb="FF000000"/>
            <rFont val="Arial"/>
            <scheme val="minor"/>
          </rPr>
          <t>======
ID#AAABj5x5LSg
    (2025-05-20 16:59:22)
Informar o consumo estimado do veículo em litros/mês</t>
        </r>
      </text>
    </comment>
    <comment ref="D554" authorId="0" shapeId="0">
      <text>
        <r>
          <rPr>
            <sz val="10"/>
            <color rgb="FF000000"/>
            <rFont val="Arial"/>
            <scheme val="minor"/>
          </rPr>
          <t>======
ID#AAABj5x5LOQ
    (2025-05-20 16:59:22)
Informar o preço unitário do combustivel</t>
        </r>
      </text>
    </comment>
    <comment ref="D560" authorId="0" shapeId="0">
      <text>
        <r>
          <rPr>
            <sz val="10"/>
            <color rgb="FF000000"/>
            <rFont val="Arial"/>
            <scheme val="minor"/>
          </rPr>
          <t>======
ID#AAABj5x5LrM
    (2025-05-20 16:59:23)
Informar o custo de manutenção em R$/km rodado</t>
        </r>
      </text>
    </comment>
    <comment ref="C565" authorId="0" shapeId="0">
      <text>
        <r>
          <rPr>
            <sz val="10"/>
            <color rgb="FF000000"/>
            <rFont val="Arial"/>
            <scheme val="minor"/>
          </rPr>
          <t>======
ID#AAABj5x5LLs
    (2025-05-20 16:59:22)
Informar a quantidade de pneus novos de 1 caminhão</t>
        </r>
      </text>
    </comment>
    <comment ref="D565" authorId="0" shapeId="0">
      <text>
        <r>
          <rPr>
            <sz val="10"/>
            <color rgb="FF000000"/>
            <rFont val="Arial"/>
            <scheme val="minor"/>
          </rPr>
          <t>======
ID#AAABj5x5LRI
    (2025-05-20 16:59:22)
Informar o preço unitário de cada pneu</t>
        </r>
      </text>
    </comment>
    <comment ref="C566" authorId="0" shapeId="0">
      <text>
        <r>
          <rPr>
            <sz val="10"/>
            <color rgb="FF000000"/>
            <rFont val="Arial"/>
            <scheme val="minor"/>
          </rPr>
          <t>======
ID#AAABj5x5LKE
    (2025-05-20 16:59:22)
Informar o número de recapagens por pneu</t>
        </r>
      </text>
    </comment>
    <comment ref="D567" authorId="0" shapeId="0">
      <text>
        <r>
          <rPr>
            <sz val="10"/>
            <color rgb="FF000000"/>
            <rFont val="Arial"/>
            <scheme val="minor"/>
          </rPr>
          <t>======
ID#AAABj5x5LOw
    (2025-05-20 16:59:22)
Informar o preço unitário de cada recapagem</t>
        </r>
      </text>
    </comment>
    <comment ref="C568" authorId="0" shapeId="0">
      <text>
        <r>
          <rPr>
            <sz val="10"/>
            <color rgb="FF000000"/>
            <rFont val="Arial"/>
            <scheme val="minor"/>
          </rPr>
          <t>======
ID#AAABj5x5Ll4
    (2025-05-20 16:59:23)
Informar a durabilidade média dos pneus considerando todas as recapagens, em km</t>
        </r>
      </text>
    </comment>
    <comment ref="C571" authorId="0" shapeId="0">
      <text>
        <r>
          <rPr>
            <sz val="10"/>
            <color rgb="FF000000"/>
            <rFont val="Arial"/>
            <scheme val="minor"/>
          </rPr>
          <t>======
ID#AAABj5x5K-g
    (2025-05-20 16:59:22)
Informar a quantidade de pneus novos de 1 caminhão</t>
        </r>
      </text>
    </comment>
    <comment ref="D571" authorId="0" shapeId="0">
      <text>
        <r>
          <rPr>
            <sz val="10"/>
            <color rgb="FF000000"/>
            <rFont val="Arial"/>
            <scheme val="minor"/>
          </rPr>
          <t>======
ID#AAABj5x5K6I
    (2025-05-20 16:59:22)
Informar o preço unitário de cada pneu</t>
        </r>
      </text>
    </comment>
    <comment ref="C572" authorId="0" shapeId="0">
      <text>
        <r>
          <rPr>
            <sz val="10"/>
            <color rgb="FF000000"/>
            <rFont val="Arial"/>
            <scheme val="minor"/>
          </rPr>
          <t>======
ID#AAABj5x5K68
    (2025-05-20 16:59:22)
Informar o número de recapagens por pneu</t>
        </r>
      </text>
    </comment>
    <comment ref="D573" authorId="0" shapeId="0">
      <text>
        <r>
          <rPr>
            <sz val="10"/>
            <color rgb="FF000000"/>
            <rFont val="Arial"/>
            <scheme val="minor"/>
          </rPr>
          <t>======
ID#AAABj5x5LSs
    (2025-05-20 16:59:22)
Informar o preço unitário de cada recapagem</t>
        </r>
      </text>
    </comment>
    <comment ref="C574" authorId="0" shapeId="0">
      <text>
        <r>
          <rPr>
            <sz val="10"/>
            <color rgb="FF000000"/>
            <rFont val="Arial"/>
            <scheme val="minor"/>
          </rPr>
          <t>======
ID#AAABj5x5LT0
    (2025-05-20 16:59:22)
Informar a durabilidade média dos pneus considerando todas as recapagens, em km</t>
        </r>
      </text>
    </comment>
    <comment ref="D593" authorId="0" shapeId="0">
      <text>
        <r>
          <rPr>
            <sz val="10"/>
            <color rgb="FF000000"/>
            <rFont val="Arial"/>
            <scheme val="minor"/>
          </rPr>
          <t>======
ID#AAABj5x5LMQ
    (2025-05-20 16:59:22)
Informar o preço unitário do chassis do caminhão de coleta</t>
        </r>
      </text>
    </comment>
    <comment ref="C594" authorId="0" shapeId="0">
      <text>
        <r>
          <rPr>
            <sz val="10"/>
            <color rgb="FF000000"/>
            <rFont val="Arial"/>
            <scheme val="minor"/>
          </rPr>
          <t>======
ID#AAABj5x5Lzw
    (2025-05-20 16:59:23)
Informar a vida útil estimada para o caminhão, em anos</t>
        </r>
      </text>
    </comment>
    <comment ref="C595" authorId="0" shapeId="0">
      <text>
        <r>
          <rPr>
            <sz val="10"/>
            <color rgb="FF000000"/>
            <rFont val="Arial"/>
            <scheme val="minor"/>
          </rPr>
          <t>======
ID#AAABj5x5LtA
    (2025-05-20 16:59:23)
Na elaboração do orçamento-base da licitação, informar 0 (zero). Na proposta da licitante, informar a idade do veículo proposto.</t>
        </r>
      </text>
    </comment>
    <comment ref="C596" authorId="0" shapeId="0">
      <text>
        <r>
          <rPr>
            <sz val="10"/>
            <color rgb="FF000000"/>
            <rFont val="Arial"/>
            <scheme val="minor"/>
          </rPr>
          <t>======
ID#AAABj5x5LoQ
    (2025-05-20 16:59:23)
Informar o valor da depreciação do caminhão, adotando o valor sugerido pelo TCE ou outro valor estimado</t>
        </r>
      </text>
    </comment>
    <comment ref="C599" authorId="0" shapeId="0">
      <text>
        <r>
          <rPr>
            <sz val="10"/>
            <color rgb="FF000000"/>
            <rFont val="Arial"/>
            <scheme val="minor"/>
          </rPr>
          <t>======
ID#AAABj5x5Lb0
    (2025-05-20 16:59:22)
Informar a quantidade de caminhões compactadores do respectivo modelo</t>
        </r>
      </text>
    </comment>
    <comment ref="C605" authorId="0" shapeId="0">
      <text>
        <r>
          <rPr>
            <sz val="10"/>
            <color rgb="FF000000"/>
            <rFont val="Arial"/>
            <scheme val="minor"/>
          </rPr>
          <t>======
ID#AAABj5x5LWA
    (2025-05-20 16:59:22)
Informar a taxa de juros anual para remuneração do capital. Recomenda-se o uso da Taxa SELIC</t>
        </r>
      </text>
    </comment>
    <comment ref="D616" authorId="0" shapeId="0">
      <text>
        <r>
          <rPr>
            <sz val="10"/>
            <color rgb="FF000000"/>
            <rFont val="Arial"/>
            <scheme val="minor"/>
          </rPr>
          <t>======
ID#AAABj5x5Lvs
    (2025-05-20 16:59:23)
Informar o valor do seguro obrigatório e licenciamento anual de um caminhão</t>
        </r>
      </text>
    </comment>
    <comment ref="B623" authorId="0" shapeId="0">
      <text>
        <r>
          <rPr>
            <sz val="10"/>
            <color rgb="FF000000"/>
            <rFont val="Arial"/>
            <scheme val="minor"/>
          </rPr>
          <t>======
ID#AAABj5x5Ll8
    (2025-05-20 16:59:23)
Informar a quilometragem mensal percorrida, de acordo com o projeto básico</t>
        </r>
      </text>
    </comment>
    <comment ref="C627" authorId="0" shapeId="0">
      <text>
        <r>
          <rPr>
            <sz val="10"/>
            <color rgb="FF000000"/>
            <rFont val="Arial"/>
            <scheme val="minor"/>
          </rPr>
          <t>======
ID#AAABj5x5LsI
    (2025-05-20 16:59:23)
Informar o consumo estimado do veículo em litros/mês</t>
        </r>
      </text>
    </comment>
    <comment ref="D633" authorId="0" shapeId="0">
      <text>
        <r>
          <rPr>
            <sz val="10"/>
            <color rgb="FF000000"/>
            <rFont val="Arial"/>
            <scheme val="minor"/>
          </rPr>
          <t>======
ID#AAABj5x5LT8
    (2025-05-20 16:59:22)
Informar o custo de manutenção em R$/km rodado</t>
        </r>
      </text>
    </comment>
    <comment ref="D638" authorId="0" shapeId="0">
      <text>
        <r>
          <rPr>
            <sz val="10"/>
            <color rgb="FF000000"/>
            <rFont val="Arial"/>
            <scheme val="minor"/>
          </rPr>
          <t>======
ID#AAABj5x5LbQ
    (2025-05-20 16:59:22)
Informar o preço unitário de cada pneu</t>
        </r>
      </text>
    </comment>
    <comment ref="C639" authorId="0" shapeId="0">
      <text>
        <r>
          <rPr>
            <sz val="10"/>
            <color rgb="FF000000"/>
            <rFont val="Arial"/>
            <scheme val="minor"/>
          </rPr>
          <t>======
ID#AAABj5x5K-0
    (2025-05-20 16:59:22)
Informar o número de recapagens por pneu</t>
        </r>
      </text>
    </comment>
    <comment ref="D640" authorId="0" shapeId="0">
      <text>
        <r>
          <rPr>
            <sz val="10"/>
            <color rgb="FF000000"/>
            <rFont val="Arial"/>
            <scheme val="minor"/>
          </rPr>
          <t>======
ID#AAABj5x5LzI
    (2025-05-20 16:59:23)
Informar o preço unitário de cada recapagem</t>
        </r>
      </text>
    </comment>
    <comment ref="C641" authorId="0" shapeId="0">
      <text>
        <r>
          <rPr>
            <sz val="10"/>
            <color rgb="FF000000"/>
            <rFont val="Arial"/>
            <scheme val="minor"/>
          </rPr>
          <t>======
ID#AAABj5x5Lyg
    (2025-05-20 16:59:23)
Informar a durabilidade média dos pneus considerando todas as recapagens, em km</t>
        </r>
      </text>
    </comment>
    <comment ref="D661" authorId="0" shapeId="0">
      <text>
        <r>
          <rPr>
            <sz val="10"/>
            <color rgb="FF000000"/>
            <rFont val="Arial"/>
            <scheme val="minor"/>
          </rPr>
          <t>======
ID#AAABj5x5LfU
    (2025-05-20 16:59:22)
Informar o preço unitário do chassis do caminhão de coleta</t>
        </r>
      </text>
    </comment>
    <comment ref="C662" authorId="0" shapeId="0">
      <text>
        <r>
          <rPr>
            <sz val="10"/>
            <color rgb="FF000000"/>
            <rFont val="Arial"/>
            <scheme val="minor"/>
          </rPr>
          <t>======
ID#AAABj5x5LI0
    (2025-05-20 16:59:22)
Informar a vida útil estimada para o caminhão, em anos</t>
        </r>
      </text>
    </comment>
    <comment ref="C663" authorId="0" shapeId="0">
      <text>
        <r>
          <rPr>
            <sz val="10"/>
            <color rgb="FF000000"/>
            <rFont val="Arial"/>
            <scheme val="minor"/>
          </rPr>
          <t>======
ID#AAABj5x5LxQ
    (2025-05-20 16:59:23)
Na elaboração do orçamento-base da licitação, informar 0 (zero). Na proposta da licitante, informar a idade do veículo proposto.</t>
        </r>
      </text>
    </comment>
    <comment ref="C664" authorId="0" shapeId="0">
      <text>
        <r>
          <rPr>
            <sz val="10"/>
            <color rgb="FF000000"/>
            <rFont val="Arial"/>
            <scheme val="minor"/>
          </rPr>
          <t>======
ID#AAABj5x5LQY
    (2025-05-20 16:59:22)
Informar o valor da depreciação do caminhão, adotando o valor sugerido pelo TCE ou outro valor estimado</t>
        </r>
      </text>
    </comment>
    <comment ref="C667" authorId="0" shapeId="0">
      <text>
        <r>
          <rPr>
            <sz val="10"/>
            <color rgb="FF000000"/>
            <rFont val="Arial"/>
            <scheme val="minor"/>
          </rPr>
          <t>======
ID#AAABj5x5Log
    (2025-05-20 16:59:23)
Informar a quantidade de caminhões compactadores do respectivo modelo</t>
        </r>
      </text>
    </comment>
    <comment ref="C673" authorId="0" shapeId="0">
      <text>
        <r>
          <rPr>
            <sz val="10"/>
            <color rgb="FF000000"/>
            <rFont val="Arial"/>
            <scheme val="minor"/>
          </rPr>
          <t>======
ID#AAABj5x5LU0
    (2025-05-20 16:59:22)
Informar a taxa de juros anual para remuneração do capital. Recomenda-se o uso da Taxa SELIC</t>
        </r>
      </text>
    </comment>
    <comment ref="C686" authorId="0" shapeId="0">
      <text>
        <r>
          <rPr>
            <sz val="10"/>
            <color rgb="FF000000"/>
            <rFont val="Arial"/>
            <scheme val="minor"/>
          </rPr>
          <t>======
ID#AAABj5x5Lsc
    (2025-05-20 16:59:23)
Informar o consumo estimado do veículo em litros/mês</t>
        </r>
      </text>
    </comment>
    <comment ref="D686" authorId="0" shapeId="0">
      <text>
        <r>
          <rPr>
            <sz val="10"/>
            <color rgb="FF000000"/>
            <rFont val="Arial"/>
            <scheme val="minor"/>
          </rPr>
          <t>======
ID#AAABj5x5LWU
    (2025-05-20 16:59:22)
Informar o preço unitário do combustivel</t>
        </r>
      </text>
    </comment>
    <comment ref="D694" authorId="0" shapeId="0">
      <text>
        <r>
          <rPr>
            <sz val="10"/>
            <color rgb="FF000000"/>
            <rFont val="Arial"/>
            <scheme val="minor"/>
          </rPr>
          <t>======
ID#AAABj5x5LPU
    (2025-05-20 16:59:22)
Informar o preço unitário do chassis do caminhão de coleta</t>
        </r>
      </text>
    </comment>
    <comment ref="C695" authorId="0" shapeId="0">
      <text>
        <r>
          <rPr>
            <sz val="10"/>
            <color rgb="FF000000"/>
            <rFont val="Arial"/>
            <scheme val="minor"/>
          </rPr>
          <t>======
ID#AAABj5x5LUQ
    (2025-05-20 16:59:22)
Informar a vida útil estimada para o caminhão, em anos</t>
        </r>
      </text>
    </comment>
    <comment ref="C696" authorId="0" shapeId="0">
      <text>
        <r>
          <rPr>
            <sz val="10"/>
            <color rgb="FF000000"/>
            <rFont val="Arial"/>
            <scheme val="minor"/>
          </rPr>
          <t>======
ID#AAABj5x5Lcg
    (2025-05-20 16:59:22)
Na elaboração do orçamento-base da licitação, informar 0 (zero). Na proposta da licitante, informar a idade do veículo proposto.</t>
        </r>
      </text>
    </comment>
    <comment ref="C697" authorId="0" shapeId="0">
      <text>
        <r>
          <rPr>
            <sz val="10"/>
            <color rgb="FF000000"/>
            <rFont val="Arial"/>
            <scheme val="minor"/>
          </rPr>
          <t>======
ID#AAABj5x5Ls4
    (2025-05-20 16:59:23)
Informar o valor da depreciação do caminhão, adotando o valor sugerido pelo TCE ou outro valor estimado</t>
        </r>
      </text>
    </comment>
    <comment ref="C700" authorId="0" shapeId="0">
      <text>
        <r>
          <rPr>
            <sz val="10"/>
            <color rgb="FF000000"/>
            <rFont val="Arial"/>
            <scheme val="minor"/>
          </rPr>
          <t>======
ID#AAABj5x5LaY
    (2025-05-20 16:59:22)
Informar a quantidade de caminhões compactadores do respectivo modelo</t>
        </r>
      </text>
    </comment>
    <comment ref="C706" authorId="0" shapeId="0">
      <text>
        <r>
          <rPr>
            <sz val="10"/>
            <color rgb="FF000000"/>
            <rFont val="Arial"/>
            <scheme val="minor"/>
          </rPr>
          <t>======
ID#AAABj5x5Lmk
    (2025-05-20 16:59:23)
Informar a taxa de juros anual para remuneração do capital. Recomenda-se o uso da Taxa SELIC</t>
        </r>
      </text>
    </comment>
    <comment ref="C719" authorId="0" shapeId="0">
      <text>
        <r>
          <rPr>
            <sz val="10"/>
            <color rgb="FF000000"/>
            <rFont val="Arial"/>
            <scheme val="minor"/>
          </rPr>
          <t>======
ID#AAABj5x5LRM
    (2025-05-20 16:59:22)
Informar o consumo estimado do veículo em litros/mês</t>
        </r>
      </text>
    </comment>
    <comment ref="D719" authorId="0" shapeId="0">
      <text>
        <r>
          <rPr>
            <sz val="10"/>
            <color rgb="FF000000"/>
            <rFont val="Arial"/>
            <scheme val="minor"/>
          </rPr>
          <t>======
ID#AAABj5x5Lko
    (2025-05-20 16:59:23)
Informar o preço unitário do combustivel</t>
        </r>
      </text>
    </comment>
    <comment ref="C729" authorId="0" shapeId="0">
      <text>
        <r>
          <rPr>
            <sz val="10"/>
            <color rgb="FF000000"/>
            <rFont val="Arial"/>
            <scheme val="minor"/>
          </rPr>
          <t>======
ID#AAABj5x5Ldg
    (2025-05-20 16:59:22)
Informar a quantidade estimada por mês. Por exemplo, se a durabilidade estimada é de 6 meses, informar 1/6; se a durabilidade estimada é de 3 meses informar 1/3, etc..</t>
        </r>
      </text>
    </comment>
    <comment ref="D729" authorId="0" shapeId="0">
      <text>
        <r>
          <rPr>
            <sz val="10"/>
            <color rgb="FF000000"/>
            <rFont val="Arial"/>
            <scheme val="minor"/>
          </rPr>
          <t>======
ID#AAABj5x5LzU
    (2025-05-20 16:59:23)
Informar o valor unitário estimado para aquisição de cada material</t>
        </r>
      </text>
    </comment>
    <comment ref="C730" authorId="0" shapeId="0">
      <text>
        <r>
          <rPr>
            <sz val="10"/>
            <color rgb="FF000000"/>
            <rFont val="Arial"/>
            <scheme val="minor"/>
          </rPr>
          <t>======
ID#AAABj5x5LRA
    (2025-05-20 16:59:22)
Informar a quantidade estimada por mês. Por exemplo, se a durabilidade estimada é de 6 meses, informar 1/6; se a durabilidade estimada é de 3 meses informar 1/3, etc..</t>
        </r>
      </text>
    </comment>
    <comment ref="D730" authorId="0" shapeId="0">
      <text>
        <r>
          <rPr>
            <sz val="10"/>
            <color rgb="FF000000"/>
            <rFont val="Arial"/>
            <scheme val="minor"/>
          </rPr>
          <t>======
ID#AAABj5x5K8I
    (2025-05-20 16:59:22)
Informar o valor unitário estimado para aquisição de cada material</t>
        </r>
      </text>
    </comment>
    <comment ref="C731" authorId="0" shapeId="0">
      <text>
        <r>
          <rPr>
            <sz val="10"/>
            <color rgb="FF000000"/>
            <rFont val="Arial"/>
            <scheme val="minor"/>
          </rPr>
          <t>======
ID#AAABj5x5Lxk
    (2025-05-20 16:59:23)
Informar a quantidade estimada por mês. Por exemplo, se a durabilidade estimada é de 6 meses, informar 1/6; se a durabilidade estimada é de 3 meses informar 1/3, etc..</t>
        </r>
      </text>
    </comment>
    <comment ref="D731" authorId="0" shapeId="0">
      <text>
        <r>
          <rPr>
            <sz val="10"/>
            <color rgb="FF000000"/>
            <rFont val="Arial"/>
            <scheme val="minor"/>
          </rPr>
          <t>======
ID#AAABj5x5Lq0
    (2025-05-20 16:59:23)
Informar o valor unitário estimado para aquisição de cada material</t>
        </r>
      </text>
    </comment>
    <comment ref="C732" authorId="0" shapeId="0">
      <text>
        <r>
          <rPr>
            <sz val="10"/>
            <color rgb="FF000000"/>
            <rFont val="Arial"/>
            <scheme val="minor"/>
          </rPr>
          <t>======
ID#AAABj5x5Ljc
    (2025-05-20 16:59:23)
Informar a quantidade estimada por mês. Por exemplo, se a durabilidade estimada é de 6 meses, informar 1/6; se a durabilidade estimada é de 3 meses informar 1/3, etc..</t>
        </r>
      </text>
    </comment>
    <comment ref="D732" authorId="0" shapeId="0">
      <text>
        <r>
          <rPr>
            <sz val="10"/>
            <color rgb="FF000000"/>
            <rFont val="Arial"/>
            <scheme val="minor"/>
          </rPr>
          <t>======
ID#AAABj5x5LgM
    (2025-05-20 16:59:22)
Informar o valor unitário estimado para aquisição de cada material</t>
        </r>
      </text>
    </comment>
    <comment ref="C733" authorId="0" shapeId="0">
      <text>
        <r>
          <rPr>
            <sz val="10"/>
            <color rgb="FF000000"/>
            <rFont val="Arial"/>
            <scheme val="minor"/>
          </rPr>
          <t>======
ID#AAABj5x5LMg
    (2025-05-20 16:59:22)
Informar a quantidade estimada por mês. Por exemplo, se a durabilidade estimada é de 6 meses, informar 1/6; se a durabilidade estimada é de 3 meses informar 1/3, etc..</t>
        </r>
      </text>
    </comment>
    <comment ref="D733" authorId="0" shapeId="0">
      <text>
        <r>
          <rPr>
            <sz val="10"/>
            <color rgb="FF000000"/>
            <rFont val="Arial"/>
            <scheme val="minor"/>
          </rPr>
          <t>======
ID#AAABj5x5LNs
    (2025-05-20 16:59:22)
Informar o valor unitário estimado para aquisição de cada material</t>
        </r>
      </text>
    </comment>
    <comment ref="C734" authorId="0" shapeId="0">
      <text>
        <r>
          <rPr>
            <sz val="10"/>
            <color rgb="FF000000"/>
            <rFont val="Arial"/>
            <scheme val="minor"/>
          </rPr>
          <t>======
ID#AAABj5x5Lk4
    (2025-05-20 16:59:23)
Informar a quantidade estimada por mês. Por exemplo, se a durabilidade estimada é de 6 meses, informar 1/6; se a durabilidade estimada é de 3 meses informar 1/3, etc..</t>
        </r>
      </text>
    </comment>
    <comment ref="D734" authorId="0" shapeId="0">
      <text>
        <r>
          <rPr>
            <sz val="10"/>
            <color rgb="FF000000"/>
            <rFont val="Arial"/>
            <scheme val="minor"/>
          </rPr>
          <t>======
ID#AAABj5x5Ljg
    (2025-05-20 16:59:23)
Informar o valor unitário estimado para aquisição de cada material</t>
        </r>
      </text>
    </comment>
    <comment ref="C744" authorId="0" shapeId="0">
      <text>
        <r>
          <rPr>
            <sz val="10"/>
            <color rgb="FF000000"/>
            <rFont val="Arial"/>
            <scheme val="minor"/>
          </rPr>
          <t>======
ID#AAABj5x5LTs
    (2025-05-20 16:59:22)
Preencher a aba 4.BDI</t>
        </r>
      </text>
    </comment>
    <comment ref="B751" authorId="0" shapeId="0">
      <text>
        <r>
          <rPr>
            <sz val="10"/>
            <color rgb="FF000000"/>
            <rFont val="Arial"/>
            <scheme val="minor"/>
          </rPr>
          <t>======
ID#AAABj5x5LT4
    (2025-05-20 16:59:22)
Informar o fator de utilização das equipes de coleta. 
Por exemplo:
Equipes com utilização integral = 100%
Equipes com utilização parcial = n° horas trabalhadas por semana /44 horas</t>
        </r>
      </text>
    </comment>
    <comment ref="D759" authorId="0" shapeId="0">
      <text>
        <r>
          <rPr>
            <sz val="10"/>
            <color rgb="FF000000"/>
            <rFont val="Arial"/>
            <scheme val="minor"/>
          </rPr>
          <t>======
ID#AAABj5x5LoU
    (2025-05-20 16:59:23)
Informar a quantidade média coletada nos últimos 12 meses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x3eUwC7feO7/tBEeogXP5vUfe+g=="/>
    </ext>
  </extLst>
</comments>
</file>

<file path=xl/comments3.xml><?xml version="1.0" encoding="utf-8"?>
<comments xmlns="http://schemas.openxmlformats.org/spreadsheetml/2006/main">
  <authors>
    <author/>
  </authors>
  <commentList>
    <comment ref="A14" authorId="0" shapeId="0">
      <text>
        <r>
          <rPr>
            <sz val="10"/>
            <color rgb="FF000000"/>
            <rFont val="Arial"/>
            <scheme val="minor"/>
          </rPr>
          <t>======
ID#AAABj5x5Lrs
    (2025-05-20 16:59:23)
Qualquer custo previsto no edital e não contemplado nesta planilha modelo deverá ser devidamente incluído</t>
        </r>
      </text>
    </comment>
    <comment ref="B51" authorId="0" shapeId="0">
      <text>
        <r>
          <rPr>
            <sz val="10"/>
            <color rgb="FF000000"/>
            <rFont val="Arial"/>
            <scheme val="minor"/>
          </rPr>
          <t>======
ID#AAABj5x5LQg
    (2025-05-20 16:59:22)
Informar o fator de utilização das equipes de coleta. 
Por exemplo:
Equipes com utilização integral = 100%
Equipes com utilização parcial = n° horas trabalhadas por semana /44 horas</t>
        </r>
      </text>
    </comment>
    <comment ref="D57" authorId="0" shapeId="0">
      <text>
        <r>
          <rPr>
            <sz val="10"/>
            <color rgb="FF000000"/>
            <rFont val="Arial"/>
            <scheme val="minor"/>
          </rPr>
          <t>======
ID#AAABj5x5Lqs
    (2025-05-20 16:59:23)
Informar o Piso da categoria fixado na Convenção Coletiva</t>
        </r>
      </text>
    </comment>
    <comment ref="C58" authorId="0" shapeId="0">
      <text>
        <r>
          <rPr>
            <sz val="10"/>
            <color rgb="FF000000"/>
            <rFont val="Arial"/>
            <scheme val="minor"/>
          </rPr>
          <t>======
ID#AAABj5x5LR8
    (2025-05-20 16:59:22)
Informar o número de horas extras trabalhadas nos domingos e feriados em horário diurno</t>
        </r>
      </text>
    </comment>
    <comment ref="A59" authorId="0" shapeId="0">
      <text>
        <r>
          <rPr>
            <sz val="10"/>
            <color rgb="FF000000"/>
            <rFont val="Arial"/>
            <scheme val="minor"/>
          </rPr>
          <t>======
ID#AAABj5x5LwQ
    (2025-05-20 16:59:23)
Cálculo do descanso semanal remunerado incidente sobre as horas extras habitualmente prestadas. Considerada a média de 63 feriados + domingos e 302 dias trabalhados por ano</t>
        </r>
      </text>
    </comment>
    <comment ref="C62" authorId="0" shapeId="0">
      <text>
        <r>
          <rPr>
            <sz val="10"/>
            <color rgb="FF000000"/>
            <rFont val="Arial"/>
            <scheme val="minor"/>
          </rPr>
          <t>======
ID#AAABj5x5LLE
    (2025-05-20 16:59:22)
Preencher a planilha Encargos Sociais e CAGED</t>
        </r>
      </text>
    </comment>
    <comment ref="C64" authorId="0" shapeId="0">
      <text>
        <r>
          <rPr>
            <sz val="10"/>
            <color rgb="FF000000"/>
            <rFont val="Arial"/>
            <scheme val="minor"/>
          </rPr>
          <t>======
ID#AAABj5x5Lb8
    (2025-05-20 16:59:22)
Informar a quantidade de trabalhadores na função</t>
        </r>
      </text>
    </comment>
    <comment ref="D69" authorId="0" shapeId="0">
      <text>
        <r>
          <rPr>
            <sz val="10"/>
            <color rgb="FF000000"/>
            <rFont val="Arial"/>
            <scheme val="minor"/>
          </rPr>
          <t>======
ID#AAABj5x5L0E
    (2025-05-20 16:59:23)
Informar o Piso da categoria fixado na Convenção Coletiva</t>
        </r>
      </text>
    </comment>
    <comment ref="C70" authorId="0" shapeId="0">
      <text>
        <r>
          <rPr>
            <sz val="10"/>
            <color rgb="FF000000"/>
            <rFont val="Arial"/>
            <scheme val="minor"/>
          </rPr>
          <t>======
ID#AAABj5x5LNI
    (2025-05-20 16:59:22)
Informar o número de horas extras trabalhadas nos domingos e feriados em horário diurno</t>
        </r>
      </text>
    </comment>
    <comment ref="A71" authorId="0" shapeId="0">
      <text>
        <r>
          <rPr>
            <sz val="10"/>
            <color rgb="FF000000"/>
            <rFont val="Arial"/>
            <scheme val="minor"/>
          </rPr>
          <t>======
ID#AAABj5x5K9E
    (2025-05-20 16:59:22)
Cálculo do descanso semanal remunerado incidente sobre as horas extras habitualmente prestadas. Considerada a média de 63 feriados + domingos e 302 dias trabalhados por ano</t>
        </r>
      </text>
    </comment>
    <comment ref="C74" authorId="0" shapeId="0">
      <text>
        <r>
          <rPr>
            <sz val="10"/>
            <color rgb="FF000000"/>
            <rFont val="Arial"/>
            <scheme val="minor"/>
          </rPr>
          <t>======
ID#AAABj5x5LcI
    (2025-05-20 16:59:22)
Preencher a planilha Encargos Sociais e CAGED</t>
        </r>
      </text>
    </comment>
    <comment ref="C76" authorId="0" shapeId="0">
      <text>
        <r>
          <rPr>
            <sz val="10"/>
            <color rgb="FF000000"/>
            <rFont val="Arial"/>
            <scheme val="minor"/>
          </rPr>
          <t>======
ID#AAABj5x5LJA
    (2025-05-20 16:59:22)
Informar a quantidade de trabalhadores na função</t>
        </r>
      </text>
    </comment>
    <comment ref="D81" authorId="0" shapeId="0">
      <text>
        <r>
          <rPr>
            <sz val="10"/>
            <color rgb="FF000000"/>
            <rFont val="Arial"/>
            <scheme val="minor"/>
          </rPr>
          <t>======
ID#AAABj5x5LpA
    (2025-05-20 16:59:23)
Informar o Piso da categoria fixado na Convenção Coletiva</t>
        </r>
      </text>
    </comment>
    <comment ref="D82" authorId="0" shapeId="0">
      <text>
        <r>
          <rPr>
            <sz val="10"/>
            <color rgb="FF000000"/>
            <rFont val="Arial"/>
            <scheme val="minor"/>
          </rPr>
          <t>======
ID#AAABj5x5Lpo
    (2025-05-20 16:59:23)
Informar o valor do salário Mínimo Nacional</t>
        </r>
      </text>
    </comment>
    <comment ref="C83" authorId="0" shapeId="0">
      <text>
        <r>
          <rPr>
            <sz val="10"/>
            <color rgb="FF000000"/>
            <rFont val="Arial"/>
            <scheme val="minor"/>
          </rPr>
          <t>======
ID#AAABj5x5LyU
    (2025-05-20 16:59:23)
Informar o número de horas extras trabalhadas em horário diurno nos domingos e feriados</t>
        </r>
      </text>
    </comment>
    <comment ref="A84" authorId="0" shapeId="0">
      <text>
        <r>
          <rPr>
            <sz val="10"/>
            <color rgb="FF000000"/>
            <rFont val="Arial"/>
            <scheme val="minor"/>
          </rPr>
          <t>======
ID#AAABj5x5LZg
    (2025-05-20 16:59:22)
Cálculo do descanso semanal remunerado incidente sobre as horas extras habitualmente prestadas. Considerada a média de 63 feriados + domingos e 302 dias trabalhados por ano</t>
        </r>
      </text>
    </comment>
    <comment ref="C85" authorId="0" shapeId="0">
      <text>
        <r>
          <rPr>
            <sz val="10"/>
            <color rgb="FF000000"/>
            <rFont val="Arial"/>
            <scheme val="minor"/>
          </rPr>
          <t>======
ID#AAABj5x5LXM
    (2025-05-20 16:59:22)
Informar 1 se a base de cálculo for o Salário Mínimo Nacional; Informar 2 se a base de cálculo for o Piso da Categoria;</t>
        </r>
      </text>
    </comment>
    <comment ref="C86" authorId="0" shapeId="0">
      <text>
        <r>
          <rPr>
            <sz val="10"/>
            <color rgb="FF000000"/>
            <rFont val="Arial"/>
            <scheme val="minor"/>
          </rPr>
          <t>======
ID#AAABj5x5K7g
    (2025-05-20 16:59:22)
Percentual estabelecido nas Normas de Segurança de Trabalho ou pelo laudo de responsável técnico devidamente habilitado</t>
        </r>
      </text>
    </comment>
    <comment ref="C88" authorId="0" shapeId="0">
      <text>
        <r>
          <rPr>
            <sz val="10"/>
            <color rgb="FF000000"/>
            <rFont val="Arial"/>
            <scheme val="minor"/>
          </rPr>
          <t>======
ID#AAABj5x5LhE
    (2025-05-20 16:59:22)
Preencher a planilha Encargos Sociais e CAGED</t>
        </r>
      </text>
    </comment>
    <comment ref="C90" authorId="0" shapeId="0">
      <text>
        <r>
          <rPr>
            <sz val="10"/>
            <color rgb="FF000000"/>
            <rFont val="Arial"/>
            <scheme val="minor"/>
          </rPr>
          <t>======
ID#AAABj5x5LwY
    (2025-05-20 16:59:23)
Informar a quantidade de trabalhadores na função</t>
        </r>
      </text>
    </comment>
    <comment ref="D95" authorId="0" shapeId="0">
      <text>
        <r>
          <rPr>
            <sz val="10"/>
            <color rgb="FF000000"/>
            <rFont val="Arial"/>
            <scheme val="minor"/>
          </rPr>
          <t>======
ID#AAABj5x5Lh8
    (2025-05-20 16:59:22)
Informar o valor unitário do VT no município</t>
        </r>
      </text>
    </comment>
    <comment ref="C96" authorId="0" shapeId="0">
      <text>
        <r>
          <rPr>
            <sz val="10"/>
            <color rgb="FF000000"/>
            <rFont val="Arial"/>
            <scheme val="minor"/>
          </rPr>
          <t>======
ID#AAABj5x5Lyo
    (2025-05-20 16:59:23)
Informar o número médio de dias trabalhados por mês</t>
        </r>
      </text>
    </comment>
    <comment ref="D97" authorId="0" shapeId="0">
      <text>
        <r>
          <rPr>
            <sz val="10"/>
            <color rgb="FF000000"/>
            <rFont val="Arial"/>
            <scheme val="minor"/>
          </rPr>
          <t>======
ID#AAABj5x5LdQ
    (2025-05-20 16:59:22)
Valor Unitário considerando o desconto legal de até 6% do salário</t>
        </r>
      </text>
    </comment>
    <comment ref="D98" authorId="0" shapeId="0">
      <text>
        <r>
          <rPr>
            <sz val="10"/>
            <color rgb="FF000000"/>
            <rFont val="Arial"/>
            <scheme val="minor"/>
          </rPr>
          <t>======
ID#AAABj5x5Lqc
    (2025-05-20 16:59:23)
Valor Unitário considerando o desconto legal de até 6% do salário</t>
        </r>
      </text>
    </comment>
    <comment ref="D99" authorId="0" shapeId="0">
      <text>
        <r>
          <rPr>
            <sz val="10"/>
            <color rgb="FF000000"/>
            <rFont val="Arial"/>
            <scheme val="minor"/>
          </rPr>
          <t>======
ID#AAABj5x5LkU
    (2025-05-20 16:59:23)
Valor Unitário considerando o desconto legal de até 6% do salário</t>
        </r>
      </text>
    </comment>
    <comment ref="D104" authorId="0" shapeId="0">
      <text>
        <r>
          <rPr>
            <sz val="10"/>
            <color rgb="FF000000"/>
            <rFont val="Arial"/>
            <scheme val="minor"/>
          </rPr>
          <t>======
ID#AAABj5x5Lw8
    (2025-05-20 16:59:23)
Informar o valor unitário diário do vale refeição, considerando o desconto aplicável ao funcionário, conforme Convenção Coletiva da categoria.</t>
        </r>
      </text>
    </comment>
    <comment ref="D105" authorId="0" shapeId="0">
      <text>
        <r>
          <rPr>
            <sz val="10"/>
            <color rgb="FF000000"/>
            <rFont val="Arial"/>
            <scheme val="minor"/>
          </rPr>
          <t>======
ID#AAABj5x5LX0
    (2025-05-20 16:59:22)
Informar o valor unitário diário do vale refeição, considerando o desconto aplicável ao funcionário, conforme Convenção Coletiva da categoria.</t>
        </r>
      </text>
    </comment>
    <comment ref="D106" authorId="0" shapeId="0">
      <text>
        <r>
          <rPr>
            <sz val="10"/>
            <color rgb="FF000000"/>
            <rFont val="Arial"/>
            <scheme val="minor"/>
          </rPr>
          <t>======
ID#AAABj5x5LMU
    (2025-05-20 16:59:22)
Informar o valor unitário diário do vale refeição, considerando o desconto aplicável ao funcionário, conforme Convenção Coletiva da categoria.</t>
        </r>
      </text>
    </comment>
    <comment ref="D111" authorId="0" shapeId="0">
      <text>
        <r>
          <rPr>
            <sz val="10"/>
            <color rgb="FF000000"/>
            <rFont val="Arial"/>
            <scheme val="minor"/>
          </rPr>
          <t>======
ID#AAABj5x5LqM
    (2025-05-20 16:59:23)
Informar o valor mensal do auxilio alimentação, considerando o desconto aplicável ao funcionário, conforme Convenção Coletiva da categoria</t>
        </r>
      </text>
    </comment>
    <comment ref="D112" authorId="0" shapeId="0">
      <text>
        <r>
          <rPr>
            <sz val="10"/>
            <color rgb="FF000000"/>
            <rFont val="Arial"/>
            <scheme val="minor"/>
          </rPr>
          <t>======
ID#AAABj5x5K6o
    (2025-05-20 16:59:22)
Informar o valor mensal do auxilio alimentação, considerando o desconto aplicável ao funcionário, conforme Convenção Coletiva da categoria</t>
        </r>
      </text>
    </comment>
    <comment ref="D113" authorId="0" shapeId="0">
      <text>
        <r>
          <rPr>
            <sz val="10"/>
            <color rgb="FF000000"/>
            <rFont val="Arial"/>
            <scheme val="minor"/>
          </rPr>
          <t>======
ID#AAABj5x5LPc
    (2025-05-20 16:59:22)
Informar o valor mensal do auxilio alimentação, considerando o desconto aplicável ao funcionário, conforme Convenção Coletiva da categoria</t>
        </r>
      </text>
    </comment>
    <comment ref="C123" authorId="0" shapeId="0">
      <text>
        <r>
          <rPr>
            <sz val="10"/>
            <color rgb="FF000000"/>
            <rFont val="Arial"/>
            <scheme val="minor"/>
          </rPr>
          <t>======
ID#AAABj5x5LcQ
    (2025-05-20 16:59:22)
Informar a durabilidade estimada em meses, para cada EPI</t>
        </r>
      </text>
    </comment>
    <comment ref="D123" authorId="0" shapeId="0">
      <text>
        <r>
          <rPr>
            <sz val="10"/>
            <color rgb="FF000000"/>
            <rFont val="Arial"/>
            <scheme val="minor"/>
          </rPr>
          <t>======
ID#AAABj5x5LMo
    (2025-05-20 16:59:22)
Informar o valor unitário estimado para aquisição de cada EPI</t>
        </r>
      </text>
    </comment>
    <comment ref="C124" authorId="0" shapeId="0">
      <text>
        <r>
          <rPr>
            <sz val="10"/>
            <color rgb="FF000000"/>
            <rFont val="Arial"/>
            <scheme val="minor"/>
          </rPr>
          <t>======
ID#AAABj5x5LnU
    (2025-05-20 16:59:23)
Informar a durabilidade estimada em meses, para cada EPI</t>
        </r>
      </text>
    </comment>
    <comment ref="D124" authorId="0" shapeId="0">
      <text>
        <r>
          <rPr>
            <sz val="10"/>
            <color rgb="FF000000"/>
            <rFont val="Arial"/>
            <scheme val="minor"/>
          </rPr>
          <t>======
ID#AAABj5x5LlM
    (2025-05-20 16:59:23)
Informar o valor unitário estimado para aquisição de cada EPI</t>
        </r>
      </text>
    </comment>
    <comment ref="C125" authorId="0" shapeId="0">
      <text>
        <r>
          <rPr>
            <sz val="10"/>
            <color rgb="FF000000"/>
            <rFont val="Arial"/>
            <scheme val="minor"/>
          </rPr>
          <t>======
ID#AAABj5x5Lgw
    (2025-05-20 16:59:22)
Informar a durabilidade estimada em meses, para cada EPI</t>
        </r>
      </text>
    </comment>
    <comment ref="D125" authorId="0" shapeId="0">
      <text>
        <r>
          <rPr>
            <sz val="10"/>
            <color rgb="FF000000"/>
            <rFont val="Arial"/>
            <scheme val="minor"/>
          </rPr>
          <t>======
ID#AAABj5x5LuA
    (2025-05-20 16:59:23)
Informar o valor unitário estimado para aquisição de cada EPI</t>
        </r>
      </text>
    </comment>
    <comment ref="C126" authorId="0" shapeId="0">
      <text>
        <r>
          <rPr>
            <sz val="10"/>
            <color rgb="FF000000"/>
            <rFont val="Arial"/>
            <scheme val="minor"/>
          </rPr>
          <t>======
ID#AAABj5x5Ljw
    (2025-05-20 16:59:23)
Informar a durabilidade estimada em meses, para cada EPI</t>
        </r>
      </text>
    </comment>
    <comment ref="D126" authorId="0" shapeId="0">
      <text>
        <r>
          <rPr>
            <sz val="10"/>
            <color rgb="FF000000"/>
            <rFont val="Arial"/>
            <scheme val="minor"/>
          </rPr>
          <t>======
ID#AAABj5x5LkE
    (2025-05-20 16:59:23)
Informar o valor unitário estimado para aquisição de cada EPI</t>
        </r>
      </text>
    </comment>
    <comment ref="C127" authorId="0" shapeId="0">
      <text>
        <r>
          <rPr>
            <sz val="10"/>
            <color rgb="FF000000"/>
            <rFont val="Arial"/>
            <scheme val="minor"/>
          </rPr>
          <t>======
ID#AAABj5x5LiA
    (2025-05-20 16:59:23)
Informar a durabilidade estimada em meses, para cada EPI</t>
        </r>
      </text>
    </comment>
    <comment ref="D127" authorId="0" shapeId="0">
      <text>
        <r>
          <rPr>
            <sz val="10"/>
            <color rgb="FF000000"/>
            <rFont val="Arial"/>
            <scheme val="minor"/>
          </rPr>
          <t>======
ID#AAABj5x5LZY
    (2025-05-20 16:59:22)
Informar o valor unitário estimado para aquisição de cada EPI</t>
        </r>
      </text>
    </comment>
    <comment ref="C128" authorId="0" shapeId="0">
      <text>
        <r>
          <rPr>
            <sz val="10"/>
            <color rgb="FF000000"/>
            <rFont val="Arial"/>
            <scheme val="minor"/>
          </rPr>
          <t>======
ID#AAABj5x5Lfs
    (2025-05-20 16:59:22)
Informar a durabilidade estimada em meses, para cada EPI</t>
        </r>
      </text>
    </comment>
    <comment ref="D128" authorId="0" shapeId="0">
      <text>
        <r>
          <rPr>
            <sz val="10"/>
            <color rgb="FF000000"/>
            <rFont val="Arial"/>
            <scheme val="minor"/>
          </rPr>
          <t>======
ID#AAABj5x5Lsw
    (2025-05-20 16:59:23)
Informar o valor unitário estimado para aquisição de cada EPI</t>
        </r>
      </text>
    </comment>
    <comment ref="C129" authorId="0" shapeId="0">
      <text>
        <r>
          <rPr>
            <sz val="10"/>
            <color rgb="FF000000"/>
            <rFont val="Arial"/>
            <scheme val="minor"/>
          </rPr>
          <t>======
ID#AAABj5x5Lno
    (2025-05-20 16:59:23)
Informar a durabilidade estimada em meses, para cada EPI</t>
        </r>
      </text>
    </comment>
    <comment ref="D129" authorId="0" shapeId="0">
      <text>
        <r>
          <rPr>
            <sz val="10"/>
            <color rgb="FF000000"/>
            <rFont val="Arial"/>
            <scheme val="minor"/>
          </rPr>
          <t>======
ID#AAABj5x5LbA
    (2025-05-20 16:59:22)
Informar o valor unitário estimado para aquisição de cada EPI</t>
        </r>
      </text>
    </comment>
    <comment ref="C130" authorId="0" shapeId="0">
      <text>
        <r>
          <rPr>
            <sz val="10"/>
            <color rgb="FF000000"/>
            <rFont val="Arial"/>
            <scheme val="minor"/>
          </rPr>
          <t>======
ID#AAABj5x5LSc
    (2025-05-20 16:59:22)
Informar a durabilidade estimada em meses, para cada EPI</t>
        </r>
      </text>
    </comment>
    <comment ref="D130" authorId="0" shapeId="0">
      <text>
        <r>
          <rPr>
            <sz val="10"/>
            <color rgb="FF000000"/>
            <rFont val="Arial"/>
            <scheme val="minor"/>
          </rPr>
          <t>======
ID#AAABj5x5K8w
    (2025-05-20 16:59:22)
Informar o valor unitário estimado para aquisição de cada EPI</t>
        </r>
      </text>
    </comment>
    <comment ref="C131" authorId="0" shapeId="0">
      <text>
        <r>
          <rPr>
            <sz val="10"/>
            <color rgb="FF000000"/>
            <rFont val="Arial"/>
            <scheme val="minor"/>
          </rPr>
          <t>======
ID#AAABj5x5K-s
    (2025-05-20 16:59:22)
Informar a durabilidade estimada em meses, para cada EPI</t>
        </r>
      </text>
    </comment>
    <comment ref="D131" authorId="0" shapeId="0">
      <text>
        <r>
          <rPr>
            <sz val="10"/>
            <color rgb="FF000000"/>
            <rFont val="Arial"/>
            <scheme val="minor"/>
          </rPr>
          <t>======
ID#AAABj5x5Lwo
    (2025-05-20 16:59:23)
Informar o valor unitário estimado para aquisição de cada EPI</t>
        </r>
      </text>
    </comment>
    <comment ref="C132" authorId="0" shapeId="0">
      <text>
        <r>
          <rPr>
            <sz val="10"/>
            <color rgb="FF000000"/>
            <rFont val="Arial"/>
            <scheme val="minor"/>
          </rPr>
          <t>======
ID#AAABj5x5Lc0
    (2025-05-20 16:59:22)
Informar a durabilidade estimada em meses, para cada EPI</t>
        </r>
      </text>
    </comment>
    <comment ref="D132" authorId="0" shapeId="0">
      <text>
        <r>
          <rPr>
            <sz val="10"/>
            <color rgb="FF000000"/>
            <rFont val="Arial"/>
            <scheme val="minor"/>
          </rPr>
          <t>======
ID#AAABj5x5LIY
    (2025-05-20 16:59:22)
Informar o valor unitário estimado para aquisição de cada EPI</t>
        </r>
      </text>
    </comment>
    <comment ref="C133" authorId="0" shapeId="0">
      <text>
        <r>
          <rPr>
            <sz val="10"/>
            <color rgb="FF000000"/>
            <rFont val="Arial"/>
            <scheme val="minor"/>
          </rPr>
          <t>======
ID#AAABj5x5K58
    (2025-05-20 16:59:22)
Informar a durabilidade estimada em meses, para cada EPI</t>
        </r>
      </text>
    </comment>
    <comment ref="D133" authorId="0" shapeId="0">
      <text>
        <r>
          <rPr>
            <sz val="10"/>
            <color rgb="FF000000"/>
            <rFont val="Arial"/>
            <scheme val="minor"/>
          </rPr>
          <t>======
ID#AAABj5x5Lxo
    (2025-05-20 16:59:23)
Informar o valor unitário estimado para aquisição de cada EPI</t>
        </r>
      </text>
    </comment>
    <comment ref="C134" authorId="0" shapeId="0">
      <text>
        <r>
          <rPr>
            <sz val="10"/>
            <color rgb="FF000000"/>
            <rFont val="Arial"/>
            <scheme val="minor"/>
          </rPr>
          <t>======
ID#AAABj5x5LKo
    (2025-05-20 16:59:22)
Informar a durabilidade estimada em meses, para cada EPI</t>
        </r>
      </text>
    </comment>
    <comment ref="D134" authorId="0" shapeId="0">
      <text>
        <r>
          <rPr>
            <sz val="10"/>
            <color rgb="FF000000"/>
            <rFont val="Arial"/>
            <scheme val="minor"/>
          </rPr>
          <t>======
ID#AAABj5x5LUs
    (2025-05-20 16:59:22)
Informar o valor unitário estimado para aquisição de cada EPI</t>
        </r>
      </text>
    </comment>
    <comment ref="C141" authorId="0" shapeId="0">
      <text>
        <r>
          <rPr>
            <sz val="10"/>
            <color rgb="FF000000"/>
            <rFont val="Arial"/>
            <scheme val="minor"/>
          </rPr>
          <t>======
ID#AAABj5x5LWM
    (2025-05-20 16:59:22)
Informar a durabilidade estimada em meses, para cada EPI</t>
        </r>
      </text>
    </comment>
    <comment ref="D141" authorId="0" shapeId="0">
      <text>
        <r>
          <rPr>
            <sz val="10"/>
            <color rgb="FF000000"/>
            <rFont val="Arial"/>
            <scheme val="minor"/>
          </rPr>
          <t>======
ID#AAABj5x5LvI
    (2025-05-20 16:59:23)
Informar o valor unitário estimado para aquisição de cada EPI</t>
        </r>
      </text>
    </comment>
    <comment ref="C142" authorId="0" shapeId="0">
      <text>
        <r>
          <rPr>
            <sz val="10"/>
            <color rgb="FF000000"/>
            <rFont val="Arial"/>
            <scheme val="minor"/>
          </rPr>
          <t>======
ID#AAABj5x5LN0
    (2025-05-20 16:59:22)
Informar a durabilidade estimada em meses, para cada EPI</t>
        </r>
      </text>
    </comment>
    <comment ref="D142" authorId="0" shapeId="0">
      <text>
        <r>
          <rPr>
            <sz val="10"/>
            <color rgb="FF000000"/>
            <rFont val="Arial"/>
            <scheme val="minor"/>
          </rPr>
          <t>======
ID#AAABj5x5K88
    (2025-05-20 16:59:22)
Informar o valor unitário estimado para aquisição de cada EPI</t>
        </r>
      </text>
    </comment>
    <comment ref="C143" authorId="0" shapeId="0">
      <text>
        <r>
          <rPr>
            <sz val="10"/>
            <color rgb="FF000000"/>
            <rFont val="Arial"/>
            <scheme val="minor"/>
          </rPr>
          <t>======
ID#AAABj5x5LcU
    (2025-05-20 16:59:22)
Informar a durabilidade estimada em meses, para cada EPI</t>
        </r>
      </text>
    </comment>
    <comment ref="D143" authorId="0" shapeId="0">
      <text>
        <r>
          <rPr>
            <sz val="10"/>
            <color rgb="FF000000"/>
            <rFont val="Arial"/>
            <scheme val="minor"/>
          </rPr>
          <t>======
ID#AAABj5x5LRc
    (2025-05-20 16:59:22)
Informar o valor unitário estimado para aquisição de cada EPI</t>
        </r>
      </text>
    </comment>
    <comment ref="C144" authorId="0" shapeId="0">
      <text>
        <r>
          <rPr>
            <sz val="10"/>
            <color rgb="FF000000"/>
            <rFont val="Arial"/>
            <scheme val="minor"/>
          </rPr>
          <t>======
ID#AAABj5x5Lxw
    (2025-05-20 16:59:23)
Informar a durabilidade estimada em meses, para cada EPI</t>
        </r>
      </text>
    </comment>
    <comment ref="D144" authorId="0" shapeId="0">
      <text>
        <r>
          <rPr>
            <sz val="10"/>
            <color rgb="FF000000"/>
            <rFont val="Arial"/>
            <scheme val="minor"/>
          </rPr>
          <t>======
ID#AAABj5x5Lb4
    (2025-05-20 16:59:22)
Informar o valor unitário estimado para aquisição de cada EPI</t>
        </r>
      </text>
    </comment>
    <comment ref="C145" authorId="0" shapeId="0">
      <text>
        <r>
          <rPr>
            <sz val="10"/>
            <color rgb="FF000000"/>
            <rFont val="Arial"/>
            <scheme val="minor"/>
          </rPr>
          <t>======
ID#AAABj5x5Lbc
    (2025-05-20 16:59:22)
Informar a durabilidade estimada em meses, para cada EPI</t>
        </r>
      </text>
    </comment>
    <comment ref="D145" authorId="0" shapeId="0">
      <text>
        <r>
          <rPr>
            <sz val="10"/>
            <color rgb="FF000000"/>
            <rFont val="Arial"/>
            <scheme val="minor"/>
          </rPr>
          <t>======
ID#AAABj5x5Lpc
    (2025-05-20 16:59:23)
Informar o valor unitário estimado para aquisição de cada EPI</t>
        </r>
      </text>
    </comment>
    <comment ref="C146" authorId="0" shapeId="0">
      <text>
        <r>
          <rPr>
            <sz val="10"/>
            <color rgb="FF000000"/>
            <rFont val="Arial"/>
            <scheme val="minor"/>
          </rPr>
          <t>======
ID#AAABj5x5LjE
    (2025-05-20 16:59:23)
Informar a durabilidade estimada em meses, para cada EPI</t>
        </r>
      </text>
    </comment>
    <comment ref="D146" authorId="0" shapeId="0">
      <text>
        <r>
          <rPr>
            <sz val="10"/>
            <color rgb="FF000000"/>
            <rFont val="Arial"/>
            <scheme val="minor"/>
          </rPr>
          <t>======
ID#AAABj5x5LTo
    (2025-05-20 16:59:22)
Informar o valor unitário estimado para aquisição de cada EPI</t>
        </r>
      </text>
    </comment>
    <comment ref="C147" authorId="0" shapeId="0">
      <text>
        <r>
          <rPr>
            <sz val="10"/>
            <color rgb="FF000000"/>
            <rFont val="Arial"/>
            <scheme val="minor"/>
          </rPr>
          <t>======
ID#AAABj5x5Lvk
    (2025-05-20 16:59:23)
Informar a durabilidade estimada em meses, para cada EPI</t>
        </r>
      </text>
    </comment>
    <comment ref="D147" authorId="0" shapeId="0">
      <text>
        <r>
          <rPr>
            <sz val="10"/>
            <color rgb="FF000000"/>
            <rFont val="Arial"/>
            <scheme val="minor"/>
          </rPr>
          <t>======
ID#AAABj5x5LhI
    (2025-05-20 16:59:22)
Informar o valor unitário estimado para aquisição de cada EPI</t>
        </r>
      </text>
    </comment>
    <comment ref="C148" authorId="0" shapeId="0">
      <text>
        <r>
          <rPr>
            <sz val="10"/>
            <color rgb="FF000000"/>
            <rFont val="Arial"/>
            <scheme val="minor"/>
          </rPr>
          <t>======
ID#AAABj5x5LJc
    (2025-05-20 16:59:22)
Informar a durabilidade estimada em meses, para cada EPI</t>
        </r>
      </text>
    </comment>
    <comment ref="D148" authorId="0" shapeId="0">
      <text>
        <r>
          <rPr>
            <sz val="10"/>
            <color rgb="FF000000"/>
            <rFont val="Arial"/>
            <scheme val="minor"/>
          </rPr>
          <t>======
ID#AAABj5x5Lhc
    (2025-05-20 16:59:22)
Informar o valor unitário estimado para aquisição de cada EPI</t>
        </r>
      </text>
    </comment>
    <comment ref="C149" authorId="0" shapeId="0">
      <text>
        <r>
          <rPr>
            <sz val="10"/>
            <color rgb="FF000000"/>
            <rFont val="Arial"/>
            <scheme val="minor"/>
          </rPr>
          <t>======
ID#AAABj5x5Lnk
    (2025-05-20 16:59:23)
Informar a durabilidade estimada em meses, para cada EPI</t>
        </r>
      </text>
    </comment>
    <comment ref="D149" authorId="0" shapeId="0">
      <text>
        <r>
          <rPr>
            <sz val="10"/>
            <color rgb="FF000000"/>
            <rFont val="Arial"/>
            <scheme val="minor"/>
          </rPr>
          <t>======
ID#AAABj5x5LQQ
    (2025-05-20 16:59:22)
Informar o valor unitário estimado para aquisição de cada EPI</t>
        </r>
      </text>
    </comment>
    <comment ref="C150" authorId="0" shapeId="0">
      <text>
        <r>
          <rPr>
            <sz val="10"/>
            <color rgb="FF000000"/>
            <rFont val="Arial"/>
            <scheme val="minor"/>
          </rPr>
          <t>======
ID#AAABj5x5LkM
    (2025-05-20 16:59:23)
Informar a durabilidade estimada em meses, para cada EPI</t>
        </r>
      </text>
    </comment>
    <comment ref="D150" authorId="0" shapeId="0">
      <text>
        <r>
          <rPr>
            <sz val="10"/>
            <color rgb="FF000000"/>
            <rFont val="Arial"/>
            <scheme val="minor"/>
          </rPr>
          <t>======
ID#AAABj5x5Ls0
    (2025-05-20 16:59:23)
Informar o valor unitário estimado para aquisição de cada EPI</t>
        </r>
      </text>
    </comment>
    <comment ref="C157" authorId="0" shapeId="0">
      <text>
        <r>
          <rPr>
            <sz val="10"/>
            <color rgb="FF000000"/>
            <rFont val="Arial"/>
            <scheme val="minor"/>
          </rPr>
          <t>======
ID#AAABj5x5LqE
    (2025-05-20 16:59:23)
Informar a durabilidade estimada em meses, para cada EPI</t>
        </r>
      </text>
    </comment>
    <comment ref="D157" authorId="0" shapeId="0">
      <text>
        <r>
          <rPr>
            <sz val="10"/>
            <color rgb="FF000000"/>
            <rFont val="Arial"/>
            <scheme val="minor"/>
          </rPr>
          <t>======
ID#AAABj5x5LWc
    (2025-05-20 16:59:22)
Informar o valor unitário estimado para aquisição de cada EPI</t>
        </r>
      </text>
    </comment>
    <comment ref="C158" authorId="0" shapeId="0">
      <text>
        <r>
          <rPr>
            <sz val="10"/>
            <color rgb="FF000000"/>
            <rFont val="Arial"/>
            <scheme val="minor"/>
          </rPr>
          <t>======
ID#AAABj5x5LdE
    (2025-05-20 16:59:22)
Informar a durabilidade estimada em meses, para cada EPI</t>
        </r>
      </text>
    </comment>
    <comment ref="D158" authorId="0" shapeId="0">
      <text>
        <r>
          <rPr>
            <sz val="10"/>
            <color rgb="FF000000"/>
            <rFont val="Arial"/>
            <scheme val="minor"/>
          </rPr>
          <t>======
ID#AAABj5x5LcY
    (2025-05-20 16:59:22)
Informar o valor unitário estimado para aquisição de cada EPI</t>
        </r>
      </text>
    </comment>
    <comment ref="C159" authorId="0" shapeId="0">
      <text>
        <r>
          <rPr>
            <sz val="10"/>
            <color rgb="FF000000"/>
            <rFont val="Arial"/>
            <scheme val="minor"/>
          </rPr>
          <t>======
ID#AAABj5x5K6M
    (2025-05-20 16:59:22)
Informar a durabilidade estimada em meses, para cada EPI</t>
        </r>
      </text>
    </comment>
    <comment ref="D159" authorId="0" shapeId="0">
      <text>
        <r>
          <rPr>
            <sz val="10"/>
            <color rgb="FF000000"/>
            <rFont val="Arial"/>
            <scheme val="minor"/>
          </rPr>
          <t>======
ID#AAABj5x5LfA
    (2025-05-20 16:59:22)
Informar o valor unitário estimado para aquisição de cada EPI</t>
        </r>
      </text>
    </comment>
    <comment ref="C160" authorId="0" shapeId="0">
      <text>
        <r>
          <rPr>
            <sz val="10"/>
            <color rgb="FF000000"/>
            <rFont val="Arial"/>
            <scheme val="minor"/>
          </rPr>
          <t>======
ID#AAABj5x5LRs
    (2025-05-20 16:59:22)
Informar a durabilidade estimada em meses, para cada EPI</t>
        </r>
      </text>
    </comment>
    <comment ref="D160" authorId="0" shapeId="0">
      <text>
        <r>
          <rPr>
            <sz val="10"/>
            <color rgb="FF000000"/>
            <rFont val="Arial"/>
            <scheme val="minor"/>
          </rPr>
          <t>======
ID#AAABj5x5LvY
    (2025-05-20 16:59:23)
Informar o valor unitário estimado para aquisição de cada EPI</t>
        </r>
      </text>
    </comment>
    <comment ref="C161" authorId="0" shapeId="0">
      <text>
        <r>
          <rPr>
            <sz val="10"/>
            <color rgb="FF000000"/>
            <rFont val="Arial"/>
            <scheme val="minor"/>
          </rPr>
          <t>======
ID#AAABj5x5LcM
    (2025-05-20 16:59:22)
Informar a durabilidade estimada em meses, para cada EPI</t>
        </r>
      </text>
    </comment>
    <comment ref="D161" authorId="0" shapeId="0">
      <text>
        <r>
          <rPr>
            <sz val="10"/>
            <color rgb="FF000000"/>
            <rFont val="Arial"/>
            <scheme val="minor"/>
          </rPr>
          <t>======
ID#AAABj5x5Lrc
    (2025-05-20 16:59:23)
Informar o valor unitário estimado para aquisição de cada EPI</t>
        </r>
      </text>
    </comment>
    <comment ref="C162" authorId="0" shapeId="0">
      <text>
        <r>
          <rPr>
            <sz val="10"/>
            <color rgb="FF000000"/>
            <rFont val="Arial"/>
            <scheme val="minor"/>
          </rPr>
          <t>======
ID#AAABj5x5LtY
    (2025-05-20 16:59:23)
Informar a durabilidade estimada em meses, para cada EPI</t>
        </r>
      </text>
    </comment>
    <comment ref="D162" authorId="0" shapeId="0">
      <text>
        <r>
          <rPr>
            <sz val="10"/>
            <color rgb="FF000000"/>
            <rFont val="Arial"/>
            <scheme val="minor"/>
          </rPr>
          <t>======
ID#AAABj5x5Luc
    (2025-05-20 16:59:23)
Informar o valor unitário estimado para aquisição de cada EPI</t>
        </r>
      </text>
    </comment>
    <comment ref="D174" authorId="0" shapeId="0">
      <text>
        <r>
          <rPr>
            <sz val="10"/>
            <color rgb="FF000000"/>
            <rFont val="Arial"/>
            <scheme val="minor"/>
          </rPr>
          <t>======
ID#AAABj5x5LI4
    (2025-05-20 16:59:22)
Informar o preço unitário do chassis do caminhão de coleta</t>
        </r>
      </text>
    </comment>
    <comment ref="C175" authorId="0" shapeId="0">
      <text>
        <r>
          <rPr>
            <sz val="10"/>
            <color rgb="FF000000"/>
            <rFont val="Arial"/>
            <scheme val="minor"/>
          </rPr>
          <t>======
ID#AAABj5x5Lng
    (2025-05-20 16:59:23)
Informar a vida útil estimada para o caminhão, em anos</t>
        </r>
      </text>
    </comment>
    <comment ref="C176" authorId="0" shapeId="0">
      <text>
        <r>
          <rPr>
            <sz val="10"/>
            <color rgb="FF000000"/>
            <rFont val="Arial"/>
            <scheme val="minor"/>
          </rPr>
          <t>======
ID#AAABj5x5K6Q
    (2025-05-20 16:59:22)
Na elaboração do orçamento-base da licitação, informar 0 (zero). Na proposta da licitante, informar a idade do veículo proposto.</t>
        </r>
      </text>
    </comment>
    <comment ref="C177" authorId="0" shapeId="0">
      <text>
        <r>
          <rPr>
            <sz val="10"/>
            <color rgb="FF000000"/>
            <rFont val="Arial"/>
            <scheme val="minor"/>
          </rPr>
          <t>======
ID#AAABj5x5LMk
    (2025-05-20 16:59:22)
Informar o valor da depreciação do caminhão, adotando o valor sugerido pelo TCE ou outro valor estimado</t>
        </r>
      </text>
    </comment>
    <comment ref="D179" authorId="0" shapeId="0">
      <text>
        <r>
          <rPr>
            <sz val="10"/>
            <color rgb="FF000000"/>
            <rFont val="Arial"/>
            <scheme val="minor"/>
          </rPr>
          <t>======
ID#AAABj5x5LvA
    (2025-05-20 16:59:23)
Informar o preço unitário do equipamento compactador</t>
        </r>
      </text>
    </comment>
    <comment ref="C180" authorId="0" shapeId="0">
      <text>
        <r>
          <rPr>
            <sz val="10"/>
            <color rgb="FF000000"/>
            <rFont val="Arial"/>
            <scheme val="minor"/>
          </rPr>
          <t>======
ID#AAABj5x5Lu4
    (2025-05-20 16:59:23)
Informar a vida útil estimada para o compactador, em anos</t>
        </r>
      </text>
    </comment>
    <comment ref="C181" authorId="0" shapeId="0">
      <text>
        <r>
          <rPr>
            <sz val="10"/>
            <color rgb="FF000000"/>
            <rFont val="Arial"/>
            <scheme val="minor"/>
          </rPr>
          <t>======
ID#AAABj5x5Llc
    (2025-05-20 16:59:23)
Na elaboração do orçamento-base da licitação, informar 0 (zero). Na proposta da licitante, informar a idade do compactador proposto.</t>
        </r>
      </text>
    </comment>
    <comment ref="C182" authorId="0" shapeId="0">
      <text>
        <r>
          <rPr>
            <sz val="10"/>
            <color rgb="FF000000"/>
            <rFont val="Arial"/>
            <scheme val="minor"/>
          </rPr>
          <t>======
ID#AAABj5x5LtE
    (2025-05-20 16:59:23)
Informar o valor da depreciação do compactador, adotando o valor sugerido pelo TCE ou outro valor estimado</t>
        </r>
      </text>
    </comment>
    <comment ref="C185" authorId="0" shapeId="0">
      <text>
        <r>
          <rPr>
            <sz val="10"/>
            <color rgb="FF000000"/>
            <rFont val="Arial"/>
            <scheme val="minor"/>
          </rPr>
          <t>======
ID#AAABj5x5K8k
    (2025-05-20 16:59:22)
Informar a quantidade de caminhões compactadores do respectivo modelo</t>
        </r>
      </text>
    </comment>
    <comment ref="C191" authorId="0" shapeId="0">
      <text>
        <r>
          <rPr>
            <sz val="10"/>
            <color rgb="FF000000"/>
            <rFont val="Arial"/>
            <scheme val="minor"/>
          </rPr>
          <t>======
ID#AAABj5x5LIc
    (2025-05-20 16:59:22)
Informar a taxa de juros anual para remuneração do capital. Recomenda-se o uso da Taxa SELIC</t>
        </r>
      </text>
    </comment>
    <comment ref="D207" authorId="0" shapeId="0">
      <text>
        <r>
          <rPr>
            <sz val="10"/>
            <color rgb="FF000000"/>
            <rFont val="Arial"/>
            <scheme val="minor"/>
          </rPr>
          <t>======
ID#AAABj5x5Lm8
    (2025-05-20 16:59:23)
Informar o valor do seguro obrigatório e licenciamento anual de um caminhão</t>
        </r>
      </text>
    </comment>
    <comment ref="D208" authorId="0" shapeId="0">
      <text>
        <r>
          <rPr>
            <sz val="10"/>
            <color rgb="FF000000"/>
            <rFont val="Arial"/>
            <scheme val="minor"/>
          </rPr>
          <t>======
ID#AAABj5x5Ltc
    (2025-05-20 16:59:23)
Informar o valor do seguro contra terceiros de um caminhão, se houver previsão no Projeto Básico</t>
        </r>
      </text>
    </comment>
    <comment ref="C218" authorId="0" shapeId="0">
      <text>
        <r>
          <rPr>
            <sz val="10"/>
            <color rgb="FF000000"/>
            <rFont val="Arial"/>
            <scheme val="minor"/>
          </rPr>
          <t>======
ID#AAABj5x5LMI
    (2025-05-20 16:59:22)
Informar o consumo estimado do veículo em km/l</t>
        </r>
      </text>
    </comment>
    <comment ref="D218" authorId="0" shapeId="0">
      <text>
        <r>
          <rPr>
            <sz val="10"/>
            <color rgb="FF000000"/>
            <rFont val="Arial"/>
            <scheme val="minor"/>
          </rPr>
          <t>======
ID#AAABj5x5Ljk
    (2025-05-20 16:59:23)
Informar o preço unitário do combustivel</t>
        </r>
      </text>
    </comment>
    <comment ref="D224" authorId="0" shapeId="0">
      <text>
        <r>
          <rPr>
            <sz val="10"/>
            <color rgb="FF000000"/>
            <rFont val="Arial"/>
            <scheme val="minor"/>
          </rPr>
          <t>======
ID#AAABj5x5LlE
    (2025-05-20 16:59:23)
Informar o custo de manutenção em R$/km rodado</t>
        </r>
      </text>
    </comment>
    <comment ref="C229" authorId="0" shapeId="0">
      <text>
        <r>
          <rPr>
            <sz val="10"/>
            <color rgb="FF000000"/>
            <rFont val="Arial"/>
            <scheme val="minor"/>
          </rPr>
          <t>======
ID#AAABj5x5LyA
    (2025-05-20 16:59:23)
Informar a quantidade de pneus novos de 1 caminhão</t>
        </r>
      </text>
    </comment>
    <comment ref="D229" authorId="0" shapeId="0">
      <text>
        <r>
          <rPr>
            <sz val="10"/>
            <color rgb="FF000000"/>
            <rFont val="Arial"/>
            <scheme val="minor"/>
          </rPr>
          <t>======
ID#AAABj5x5LYE
    (2025-05-20 16:59:22)
Informar o preço unitário de cada pneu</t>
        </r>
      </text>
    </comment>
    <comment ref="C230" authorId="0" shapeId="0">
      <text>
        <r>
          <rPr>
            <sz val="10"/>
            <color rgb="FF000000"/>
            <rFont val="Arial"/>
            <scheme val="minor"/>
          </rPr>
          <t>======
ID#AAABj5x5LYA
    (2025-05-20 16:59:22)
Informar o número de recapagens por pneu</t>
        </r>
      </text>
    </comment>
    <comment ref="D231" authorId="0" shapeId="0">
      <text>
        <r>
          <rPr>
            <sz val="10"/>
            <color rgb="FF000000"/>
            <rFont val="Arial"/>
            <scheme val="minor"/>
          </rPr>
          <t>======
ID#AAABj5x5K6c
    (2025-05-20 16:59:22)
Informar o preço unitário de cada recapagem</t>
        </r>
      </text>
    </comment>
    <comment ref="C232" authorId="0" shapeId="0">
      <text>
        <r>
          <rPr>
            <sz val="10"/>
            <color rgb="FF000000"/>
            <rFont val="Arial"/>
            <scheme val="minor"/>
          </rPr>
          <t>======
ID#AAABj5x5K74
    (2025-05-20 16:59:22)
Informar a durabilidade média dos pneus considerando todas as recapagens, em km</t>
        </r>
      </text>
    </comment>
    <comment ref="C261" authorId="0" shapeId="0">
      <text>
        <r>
          <rPr>
            <sz val="10"/>
            <color rgb="FF000000"/>
            <rFont val="Arial"/>
            <scheme val="minor"/>
          </rPr>
          <t>======
ID#AAABj5x5LmA
    (2025-05-20 16:59:23)
Informar a quantidade estimada por mês. Por exemplo, se a durabilidade estimada é de 6 meses, informar 1/6; se a durabilidade estimada é de 3 meses informar 1/3, etc..</t>
        </r>
      </text>
    </comment>
    <comment ref="D261" authorId="0" shapeId="0">
      <text>
        <r>
          <rPr>
            <sz val="10"/>
            <color rgb="FF000000"/>
            <rFont val="Arial"/>
            <scheme val="minor"/>
          </rPr>
          <t>======
ID#AAABj5x5LmI
    (2025-05-20 16:59:23)
Informar o valor unitário estimado para aquisição de cada material</t>
        </r>
      </text>
    </comment>
    <comment ref="C262" authorId="0" shapeId="0">
      <text>
        <r>
          <rPr>
            <sz val="10"/>
            <color rgb="FF000000"/>
            <rFont val="Arial"/>
            <scheme val="minor"/>
          </rPr>
          <t>======
ID#AAABj5x5K70
    (2025-05-20 16:59:22)
Informar a quantidade estimada por mês. Por exemplo, se a durabilidade estimada é de 6 meses, informar 1/6; se a durabilidade estimada é de 3 meses informar 1/3, etc..</t>
        </r>
      </text>
    </comment>
    <comment ref="D262" authorId="0" shapeId="0">
      <text>
        <r>
          <rPr>
            <sz val="10"/>
            <color rgb="FF000000"/>
            <rFont val="Arial"/>
            <scheme val="minor"/>
          </rPr>
          <t>======
ID#AAABj5x5Lac
    (2025-05-20 16:59:22)
Informar o valor unitário estimado para aquisição de cada material</t>
        </r>
      </text>
    </comment>
    <comment ref="C263" authorId="0" shapeId="0">
      <text>
        <r>
          <rPr>
            <sz val="10"/>
            <color rgb="FF000000"/>
            <rFont val="Arial"/>
            <scheme val="minor"/>
          </rPr>
          <t>======
ID#AAABj5x5Lgo
    (2025-05-20 16:59:22)
Informar a quantidade estimada por mês. Por exemplo, se a durabilidade estimada é de 6 meses, informar 1/6; se a durabilidade estimada é de 3 meses informar 1/3, etc..</t>
        </r>
      </text>
    </comment>
    <comment ref="D263" authorId="0" shapeId="0">
      <text>
        <r>
          <rPr>
            <sz val="10"/>
            <color rgb="FF000000"/>
            <rFont val="Arial"/>
            <scheme val="minor"/>
          </rPr>
          <t>======
ID#AAABj5x5Lho
    (2025-05-20 16:59:22)
Informar o valor unitário estimado para aquisição de cada material</t>
        </r>
      </text>
    </comment>
    <comment ref="C264" authorId="0" shapeId="0">
      <text>
        <r>
          <rPr>
            <sz val="10"/>
            <color rgb="FF000000"/>
            <rFont val="Arial"/>
            <scheme val="minor"/>
          </rPr>
          <t>======
ID#AAABj5x5Lvg
    (2025-05-20 16:59:23)
Informar a quantidade estimada por mês. Por exemplo, se a durabilidade estimada é de 6 meses, informar 1/6; se a durabilidade estimada é de 3 meses informar 1/3, etc..</t>
        </r>
      </text>
    </comment>
    <comment ref="D264" authorId="0" shapeId="0">
      <text>
        <r>
          <rPr>
            <sz val="10"/>
            <color rgb="FF000000"/>
            <rFont val="Arial"/>
            <scheme val="minor"/>
          </rPr>
          <t>======
ID#AAABj5x5Lrg
    (2025-05-20 16:59:23)
Informar o valor unitário estimado para aquisição de cada material</t>
        </r>
      </text>
    </comment>
    <comment ref="C274" authorId="0" shapeId="0">
      <text>
        <r>
          <rPr>
            <sz val="10"/>
            <color rgb="FF000000"/>
            <rFont val="Arial"/>
            <scheme val="minor"/>
          </rPr>
          <t>======
ID#AAABj5x5LOg
    (2025-05-20 16:59:22)
Preencher a aba 4.BDI</t>
        </r>
      </text>
    </comment>
    <comment ref="B281" authorId="0" shapeId="0">
      <text>
        <r>
          <rPr>
            <sz val="10"/>
            <color rgb="FF000000"/>
            <rFont val="Arial"/>
            <scheme val="minor"/>
          </rPr>
          <t>======
ID#AAABj5x5Lxs
    (2025-05-20 16:59:23)
Informar o fator de utilização das equipes de coleta. 
Por exemplo:
Equipes com utilização integral = 100%
Equipes com utilização parcial = n° horas trabalhadas por semana /44 horas</t>
        </r>
      </text>
    </comment>
    <comment ref="D289" authorId="0" shapeId="0">
      <text>
        <r>
          <rPr>
            <sz val="10"/>
            <color rgb="FF000000"/>
            <rFont val="Arial"/>
            <scheme val="minor"/>
          </rPr>
          <t>======
ID#AAABj5x5Li0
    (2025-05-20 16:59:23)
Informar a quantidade média coletada nos últimos 12 meses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yrMBo1WEGbSFRcsdjf8MzSE5Xgg=="/>
    </ext>
  </extLst>
</comments>
</file>

<file path=xl/comments4.xml><?xml version="1.0" encoding="utf-8"?>
<comments xmlns="http://schemas.openxmlformats.org/spreadsheetml/2006/main">
  <authors>
    <author/>
  </authors>
  <commentList>
    <comment ref="B181" authorId="0" shapeId="0">
      <text>
        <r>
          <rPr>
            <sz val="10"/>
            <color rgb="FF000000"/>
            <rFont val="Arial"/>
            <scheme val="minor"/>
          </rPr>
          <t>======
ID#AAABqonyeEs
Rafael Zacher    (2025-09-05 14:51:23)
Somado o custo do combustível do caminhão e da varredeira mecânica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ApZC7fCOhFk9TWwzMnGWt8Eq0vw=="/>
    </ext>
  </extLst>
</comments>
</file>

<file path=xl/comments5.xml><?xml version="1.0" encoding="utf-8"?>
<comments xmlns="http://schemas.openxmlformats.org/spreadsheetml/2006/main">
  <authors>
    <author/>
  </authors>
  <commentList>
    <comment ref="A14" authorId="0" shapeId="0">
      <text>
        <r>
          <rPr>
            <sz val="10"/>
            <color rgb="FF000000"/>
            <rFont val="Arial"/>
            <scheme val="minor"/>
          </rPr>
          <t>======
ID#AAABj5x5LLc
    (2025-05-20 16:59:22)
Qualquer custo previsto no edital e não contemplado nesta planilha modelo deverá ser devidamente incluído</t>
        </r>
      </text>
    </comment>
    <comment ref="B48" authorId="0" shapeId="0">
      <text>
        <r>
          <rPr>
            <sz val="10"/>
            <color rgb="FF000000"/>
            <rFont val="Arial"/>
            <scheme val="minor"/>
          </rPr>
          <t>======
ID#AAABj5x5LlU
    (2025-05-20 16:59:23)
Informar o fator de utilização das equipes de coleta. 
Por exemplo:
Equipes com utilização integral = 100%
Equipes com utilização parcial = n° horas trabalhadas por semana /44 horas</t>
        </r>
      </text>
    </comment>
    <comment ref="D54" authorId="0" shapeId="0">
      <text>
        <r>
          <rPr>
            <sz val="10"/>
            <color rgb="FF000000"/>
            <rFont val="Arial"/>
            <scheme val="minor"/>
          </rPr>
          <t>======
ID#AAABj5x5Le4
    (2025-05-20 16:59:22)
Informar o Piso da categoria fixado na Convenção Coletiva</t>
        </r>
      </text>
    </comment>
    <comment ref="C57" authorId="0" shapeId="0">
      <text>
        <r>
          <rPr>
            <sz val="10"/>
            <color rgb="FF000000"/>
            <rFont val="Arial"/>
            <scheme val="minor"/>
          </rPr>
          <t>======
ID#AAABj5x5Lkg
    (2025-05-20 16:59:23)
Preencher a planilha Encargos Sociais e CAGED</t>
        </r>
      </text>
    </comment>
    <comment ref="C59" authorId="0" shapeId="0">
      <text>
        <r>
          <rPr>
            <sz val="10"/>
            <color rgb="FF000000"/>
            <rFont val="Arial"/>
            <scheme val="minor"/>
          </rPr>
          <t>======
ID#AAABj5x5K7Q
    (2025-05-20 16:59:22)
Informar a quantidade de trabalhadores na função</t>
        </r>
      </text>
    </comment>
    <comment ref="D64" authorId="0" shapeId="0">
      <text>
        <r>
          <rPr>
            <sz val="10"/>
            <color rgb="FF000000"/>
            <rFont val="Arial"/>
            <scheme val="minor"/>
          </rPr>
          <t>======
ID#AAABj5x5LfE
    (2025-05-20 16:59:22)
Informar o Piso da categoria fixado na Convenção Coletiva</t>
        </r>
      </text>
    </comment>
    <comment ref="D65" authorId="0" shapeId="0">
      <text>
        <r>
          <rPr>
            <sz val="10"/>
            <color rgb="FF000000"/>
            <rFont val="Arial"/>
            <scheme val="minor"/>
          </rPr>
          <t>======
ID#AAABj5x5K-o
    (2025-05-20 16:59:22)
Informar o valor do salário Mínimo Nacional</t>
        </r>
      </text>
    </comment>
    <comment ref="C66" authorId="0" shapeId="0">
      <text>
        <r>
          <rPr>
            <sz val="10"/>
            <color rgb="FF000000"/>
            <rFont val="Arial"/>
            <scheme val="minor"/>
          </rPr>
          <t>======
ID#AAABj5x5LLI
    (2025-05-20 16:59:22)
Informar 1 se a base de cálculo for o Salário Mínimo Nacional; Informar 2 se a base de cálculo for o Piso da Categoria;</t>
        </r>
      </text>
    </comment>
    <comment ref="C67" authorId="0" shapeId="0">
      <text>
        <r>
          <rPr>
            <sz val="10"/>
            <color rgb="FF000000"/>
            <rFont val="Arial"/>
            <scheme val="minor"/>
          </rPr>
          <t>======
ID#AAABj5x5LkQ
    (2025-05-20 16:59:23)
Percentual estabelecido nas Normas de Segurança de Trabalho ou pelo laudo de responsável técnico devidamente habilitado</t>
        </r>
      </text>
    </comment>
    <comment ref="C69" authorId="0" shapeId="0">
      <text>
        <r>
          <rPr>
            <sz val="10"/>
            <color rgb="FF000000"/>
            <rFont val="Arial"/>
            <scheme val="minor"/>
          </rPr>
          <t>======
ID#AAABj5x5K9M
    (2025-05-20 16:59:22)
Preencher a planilha Encargos Sociais e CAGED</t>
        </r>
      </text>
    </comment>
    <comment ref="C71" authorId="0" shapeId="0">
      <text>
        <r>
          <rPr>
            <sz val="10"/>
            <color rgb="FF000000"/>
            <rFont val="Arial"/>
            <scheme val="minor"/>
          </rPr>
          <t>======
ID#AAABj5x5Lv8
    (2025-05-20 16:59:23)
Informar a quantidade de trabalhadores na função</t>
        </r>
      </text>
    </comment>
    <comment ref="D76" authorId="0" shapeId="0">
      <text>
        <r>
          <rPr>
            <sz val="10"/>
            <color rgb="FF000000"/>
            <rFont val="Arial"/>
            <scheme val="minor"/>
          </rPr>
          <t>======
ID#AAABj5x5LRw
    (2025-05-20 16:59:22)
Informar o valor unitário do VT no município</t>
        </r>
      </text>
    </comment>
    <comment ref="C77" authorId="0" shapeId="0">
      <text>
        <r>
          <rPr>
            <sz val="10"/>
            <color rgb="FF000000"/>
            <rFont val="Arial"/>
            <scheme val="minor"/>
          </rPr>
          <t>======
ID#AAABj5x5K7M
    (2025-05-20 16:59:22)
Informar o número médio de dias trabalhados por mês</t>
        </r>
      </text>
    </comment>
    <comment ref="D78" authorId="0" shapeId="0">
      <text>
        <r>
          <rPr>
            <sz val="10"/>
            <color rgb="FF000000"/>
            <rFont val="Arial"/>
            <scheme val="minor"/>
          </rPr>
          <t>======
ID#AAABj5x5K7U
    (2025-05-20 16:59:22)
Valor Unitário considerando o desconto legal de até 6% do salário</t>
        </r>
      </text>
    </comment>
    <comment ref="D79" authorId="0" shapeId="0">
      <text>
        <r>
          <rPr>
            <sz val="10"/>
            <color rgb="FF000000"/>
            <rFont val="Arial"/>
            <scheme val="minor"/>
          </rPr>
          <t>======
ID#AAABj5x5Lr8
    (2025-05-20 16:59:23)
Valor Unitário considerando o desconto legal de até 6% do salário</t>
        </r>
      </text>
    </comment>
    <comment ref="D84" authorId="0" shapeId="0">
      <text>
        <r>
          <rPr>
            <sz val="10"/>
            <color rgb="FF000000"/>
            <rFont val="Arial"/>
            <scheme val="minor"/>
          </rPr>
          <t>======
ID#AAABj5x5LM4
    (2025-05-20 16:59:22)
Informar o valor unitário diário do vale refeição, considerando o desconto aplicável ao funcionário, conforme Convenção Coletiva da categoria.</t>
        </r>
      </text>
    </comment>
    <comment ref="D85" authorId="0" shapeId="0">
      <text>
        <r>
          <rPr>
            <sz val="10"/>
            <color rgb="FF000000"/>
            <rFont val="Arial"/>
            <scheme val="minor"/>
          </rPr>
          <t>======
ID#AAABj5x5LVA
    (2025-05-20 16:59:22)
Informar o valor unitário diário do vale refeição, considerando o desconto aplicável ao funcionário, conforme Convenção Coletiva da categoria.</t>
        </r>
      </text>
    </comment>
    <comment ref="D90" authorId="0" shapeId="0">
      <text>
        <r>
          <rPr>
            <sz val="10"/>
            <color rgb="FF000000"/>
            <rFont val="Arial"/>
            <scheme val="minor"/>
          </rPr>
          <t>======
ID#AAABj5x5LcA
    (2025-05-20 16:59:22)
Informar o valor mensal do auxilio alimentação, considerando o desconto aplicável ao funcionário, conforme Convenção Coletiva da categoria</t>
        </r>
      </text>
    </comment>
    <comment ref="D91" authorId="0" shapeId="0">
      <text>
        <r>
          <rPr>
            <sz val="10"/>
            <color rgb="FF000000"/>
            <rFont val="Arial"/>
            <scheme val="minor"/>
          </rPr>
          <t>======
ID#AAABj5x5Lcw
    (2025-05-20 16:59:22)
Informar o valor mensal do auxilio alimentação, considerando o desconto aplicável ao funcionário, conforme Convenção Coletiva da categoria</t>
        </r>
      </text>
    </comment>
    <comment ref="C101" authorId="0" shapeId="0">
      <text>
        <r>
          <rPr>
            <sz val="10"/>
            <color rgb="FF000000"/>
            <rFont val="Arial"/>
            <scheme val="minor"/>
          </rPr>
          <t>======
ID#AAABj5x5Lo4
    (2025-05-20 16:59:23)
Informar a durabilidade estimada em meses, para cada EPI</t>
        </r>
      </text>
    </comment>
    <comment ref="D101" authorId="0" shapeId="0">
      <text>
        <r>
          <rPr>
            <sz val="10"/>
            <color rgb="FF000000"/>
            <rFont val="Arial"/>
            <scheme val="minor"/>
          </rPr>
          <t>======
ID#AAABj5x5LQo
    (2025-05-20 16:59:22)
Informar o valor unitário estimado para aquisição de cada EPI</t>
        </r>
      </text>
    </comment>
    <comment ref="C102" authorId="0" shapeId="0">
      <text>
        <r>
          <rPr>
            <sz val="10"/>
            <color rgb="FF000000"/>
            <rFont val="Arial"/>
            <scheme val="minor"/>
          </rPr>
          <t>======
ID#AAABj5x5LZo
    (2025-05-20 16:59:22)
Informar a durabilidade estimada em meses, para cada EPI</t>
        </r>
      </text>
    </comment>
    <comment ref="D102" authorId="0" shapeId="0">
      <text>
        <r>
          <rPr>
            <sz val="10"/>
            <color rgb="FF000000"/>
            <rFont val="Arial"/>
            <scheme val="minor"/>
          </rPr>
          <t>======
ID#AAABj5x5LRQ
    (2025-05-20 16:59:22)
Informar o valor unitário estimado para aquisição de cada EPI</t>
        </r>
      </text>
    </comment>
    <comment ref="C103" authorId="0" shapeId="0">
      <text>
        <r>
          <rPr>
            <sz val="10"/>
            <color rgb="FF000000"/>
            <rFont val="Arial"/>
            <scheme val="minor"/>
          </rPr>
          <t>======
ID#AAABj5x5Lzs
    (2025-05-20 16:59:23)
Informar a durabilidade estimada em meses, para cada EPI</t>
        </r>
      </text>
    </comment>
    <comment ref="D103" authorId="0" shapeId="0">
      <text>
        <r>
          <rPr>
            <sz val="10"/>
            <color rgb="FF000000"/>
            <rFont val="Arial"/>
            <scheme val="minor"/>
          </rPr>
          <t>======
ID#AAABj5x5LVI
    (2025-05-20 16:59:22)
Informar o valor unitário estimado para aquisição de cada EPI</t>
        </r>
      </text>
    </comment>
    <comment ref="C104" authorId="0" shapeId="0">
      <text>
        <r>
          <rPr>
            <sz val="10"/>
            <color rgb="FF000000"/>
            <rFont val="Arial"/>
            <scheme val="minor"/>
          </rPr>
          <t>======
ID#AAABj5x5LQs
    (2025-05-20 16:59:22)
Informar a durabilidade estimada em meses, para cada EPI</t>
        </r>
      </text>
    </comment>
    <comment ref="D104" authorId="0" shapeId="0">
      <text>
        <r>
          <rPr>
            <sz val="10"/>
            <color rgb="FF000000"/>
            <rFont val="Arial"/>
            <scheme val="minor"/>
          </rPr>
          <t>======
ID#AAABj5x5LTA
    (2025-05-20 16:59:22)
Informar o valor unitário estimado para aquisição de cada EPI</t>
        </r>
      </text>
    </comment>
    <comment ref="C105" authorId="0" shapeId="0">
      <text>
        <r>
          <rPr>
            <sz val="10"/>
            <color rgb="FF000000"/>
            <rFont val="Arial"/>
            <scheme val="minor"/>
          </rPr>
          <t>======
ID#AAABj5x5K8M
    (2025-05-20 16:59:22)
Informar a durabilidade estimada em meses, para cada EPI</t>
        </r>
      </text>
    </comment>
    <comment ref="D105" authorId="0" shapeId="0">
      <text>
        <r>
          <rPr>
            <sz val="10"/>
            <color rgb="FF000000"/>
            <rFont val="Arial"/>
            <scheme val="minor"/>
          </rPr>
          <t>======
ID#AAABj5x5Lp0
    (2025-05-20 16:59:23)
Informar o valor unitário estimado para aquisição de cada EPI</t>
        </r>
      </text>
    </comment>
    <comment ref="C106" authorId="0" shapeId="0">
      <text>
        <r>
          <rPr>
            <sz val="10"/>
            <color rgb="FF000000"/>
            <rFont val="Arial"/>
            <scheme val="minor"/>
          </rPr>
          <t>======
ID#AAABj5x5Lg0
    (2025-05-20 16:59:22)
Informar a durabilidade estimada em meses, para cada EPI</t>
        </r>
      </text>
    </comment>
    <comment ref="D106" authorId="0" shapeId="0">
      <text>
        <r>
          <rPr>
            <sz val="10"/>
            <color rgb="FF000000"/>
            <rFont val="Arial"/>
            <scheme val="minor"/>
          </rPr>
          <t>======
ID#AAABj5x5LrI
    (2025-05-20 16:59:23)
Informar o valor unitário estimado para aquisição de cada EPI</t>
        </r>
      </text>
    </comment>
    <comment ref="C107" authorId="0" shapeId="0">
      <text>
        <r>
          <rPr>
            <sz val="10"/>
            <color rgb="FF000000"/>
            <rFont val="Arial"/>
            <scheme val="minor"/>
          </rPr>
          <t>======
ID#AAABj5x5LoY
    (2025-05-20 16:59:23)
Informar a durabilidade estimada em meses, para cada EPI</t>
        </r>
      </text>
    </comment>
    <comment ref="D107" authorId="0" shapeId="0">
      <text>
        <r>
          <rPr>
            <sz val="10"/>
            <color rgb="FF000000"/>
            <rFont val="Arial"/>
            <scheme val="minor"/>
          </rPr>
          <t>======
ID#AAABj5x5Lm4
    (2025-05-20 16:59:23)
Informar o valor unitário estimado para aquisição de cada EPI</t>
        </r>
      </text>
    </comment>
    <comment ref="C108" authorId="0" shapeId="0">
      <text>
        <r>
          <rPr>
            <sz val="10"/>
            <color rgb="FF000000"/>
            <rFont val="Arial"/>
            <scheme val="minor"/>
          </rPr>
          <t>======
ID#AAABj5x5LaE
    (2025-05-20 16:59:22)
Informar a durabilidade estimada em meses, para cada EPI</t>
        </r>
      </text>
    </comment>
    <comment ref="D108" authorId="0" shapeId="0">
      <text>
        <r>
          <rPr>
            <sz val="10"/>
            <color rgb="FF000000"/>
            <rFont val="Arial"/>
            <scheme val="minor"/>
          </rPr>
          <t>======
ID#AAABj5x5K8o
    (2025-05-20 16:59:22)
Informar o valor unitário estimado para aquisição de cada EPI</t>
        </r>
      </text>
    </comment>
    <comment ref="C109" authorId="0" shapeId="0">
      <text>
        <r>
          <rPr>
            <sz val="10"/>
            <color rgb="FF000000"/>
            <rFont val="Arial"/>
            <scheme val="minor"/>
          </rPr>
          <t>======
ID#AAABj5x5Le8
    (2025-05-20 16:59:22)
Informar a durabilidade estimada em meses, para cada EPI</t>
        </r>
      </text>
    </comment>
    <comment ref="D109" authorId="0" shapeId="0">
      <text>
        <r>
          <rPr>
            <sz val="10"/>
            <color rgb="FF000000"/>
            <rFont val="Arial"/>
            <scheme val="minor"/>
          </rPr>
          <t>======
ID#AAABj5x5Lms
    (2025-05-20 16:59:23)
Informar o valor unitário estimado para aquisição de cada EPI</t>
        </r>
      </text>
    </comment>
    <comment ref="C110" authorId="0" shapeId="0">
      <text>
        <r>
          <rPr>
            <sz val="10"/>
            <color rgb="FF000000"/>
            <rFont val="Arial"/>
            <scheme val="minor"/>
          </rPr>
          <t>======
ID#AAABj5x5LSA
    (2025-05-20 16:59:22)
Informar a durabilidade estimada em meses, para cada EPI</t>
        </r>
      </text>
    </comment>
    <comment ref="D110" authorId="0" shapeId="0">
      <text>
        <r>
          <rPr>
            <sz val="10"/>
            <color rgb="FF000000"/>
            <rFont val="Arial"/>
            <scheme val="minor"/>
          </rPr>
          <t>======
ID#AAABj5x5LmU
    (2025-05-20 16:59:23)
Informar o valor unitário estimado para aquisição de cada EPI</t>
        </r>
      </text>
    </comment>
    <comment ref="C111" authorId="0" shapeId="0">
      <text>
        <r>
          <rPr>
            <sz val="10"/>
            <color rgb="FF000000"/>
            <rFont val="Arial"/>
            <scheme val="minor"/>
          </rPr>
          <t>======
ID#AAABj5x5LeA
    (2025-05-20 16:59:22)
Informar a durabilidade estimada em meses, para cada EPI</t>
        </r>
      </text>
    </comment>
    <comment ref="D111" authorId="0" shapeId="0">
      <text>
        <r>
          <rPr>
            <sz val="10"/>
            <color rgb="FF000000"/>
            <rFont val="Arial"/>
            <scheme val="minor"/>
          </rPr>
          <t>======
ID#AAABj5x5K6Y
    (2025-05-20 16:59:22)
Informar o valor unitário estimado para aquisição de cada EPI</t>
        </r>
      </text>
    </comment>
    <comment ref="C112" authorId="0" shapeId="0">
      <text>
        <r>
          <rPr>
            <sz val="10"/>
            <color rgb="FF000000"/>
            <rFont val="Arial"/>
            <scheme val="minor"/>
          </rPr>
          <t>======
ID#AAABj5x5LZU
    (2025-05-20 16:59:22)
Informar a durabilidade estimada em meses, para cada EPI</t>
        </r>
      </text>
    </comment>
    <comment ref="D112" authorId="0" shapeId="0">
      <text>
        <r>
          <rPr>
            <sz val="10"/>
            <color rgb="FF000000"/>
            <rFont val="Arial"/>
            <scheme val="minor"/>
          </rPr>
          <t>======
ID#AAABj5x5LUw
    (2025-05-20 16:59:22)
Informar o valor unitário estimado para aquisição de cada EPI</t>
        </r>
      </text>
    </comment>
    <comment ref="C119" authorId="0" shapeId="0">
      <text>
        <r>
          <rPr>
            <sz val="10"/>
            <color rgb="FF000000"/>
            <rFont val="Arial"/>
            <scheme val="minor"/>
          </rPr>
          <t>======
ID#AAABj5x5Lqk
    (2025-05-20 16:59:23)
Informar a durabilidade estimada em meses, para cada EPI</t>
        </r>
      </text>
    </comment>
    <comment ref="D119" authorId="0" shapeId="0">
      <text>
        <r>
          <rPr>
            <sz val="10"/>
            <color rgb="FF000000"/>
            <rFont val="Arial"/>
            <scheme val="minor"/>
          </rPr>
          <t>======
ID#AAABj5x5Lro
    (2025-05-20 16:59:23)
Informar o valor unitário estimado para aquisição de cada EPI</t>
        </r>
      </text>
    </comment>
    <comment ref="C120" authorId="0" shapeId="0">
      <text>
        <r>
          <rPr>
            <sz val="10"/>
            <color rgb="FF000000"/>
            <rFont val="Arial"/>
            <scheme val="minor"/>
          </rPr>
          <t>======
ID#AAABj5x5K9s
    (2025-05-20 16:59:22)
Informar a durabilidade estimada em meses, para cada EPI</t>
        </r>
      </text>
    </comment>
    <comment ref="D120" authorId="0" shapeId="0">
      <text>
        <r>
          <rPr>
            <sz val="10"/>
            <color rgb="FF000000"/>
            <rFont val="Arial"/>
            <scheme val="minor"/>
          </rPr>
          <t>======
ID#AAABj5x5LIo
    (2025-05-20 16:59:22)
Informar o valor unitário estimado para aquisição de cada EPI</t>
        </r>
      </text>
    </comment>
    <comment ref="C121" authorId="0" shapeId="0">
      <text>
        <r>
          <rPr>
            <sz val="10"/>
            <color rgb="FF000000"/>
            <rFont val="Arial"/>
            <scheme val="minor"/>
          </rPr>
          <t>======
ID#AAABj5x5LuQ
    (2025-05-20 16:59:23)
Informar a durabilidade estimada em meses, para cada EPI</t>
        </r>
      </text>
    </comment>
    <comment ref="D121" authorId="0" shapeId="0">
      <text>
        <r>
          <rPr>
            <sz val="10"/>
            <color rgb="FF000000"/>
            <rFont val="Arial"/>
            <scheme val="minor"/>
          </rPr>
          <t>======
ID#AAABj5x5Lh0
    (2025-05-20 16:59:22)
Informar o valor unitário estimado para aquisição de cada EPI</t>
        </r>
      </text>
    </comment>
    <comment ref="C122" authorId="0" shapeId="0">
      <text>
        <r>
          <rPr>
            <sz val="10"/>
            <color rgb="FF000000"/>
            <rFont val="Arial"/>
            <scheme val="minor"/>
          </rPr>
          <t>======
ID#AAABj5x5LSU
    (2025-05-20 16:59:22)
Informar a durabilidade estimada em meses, para cada EPI</t>
        </r>
      </text>
    </comment>
    <comment ref="D122" authorId="0" shapeId="0">
      <text>
        <r>
          <rPr>
            <sz val="10"/>
            <color rgb="FF000000"/>
            <rFont val="Arial"/>
            <scheme val="minor"/>
          </rPr>
          <t>======
ID#AAABj5x5Lmc
    (2025-05-20 16:59:23)
Informar o valor unitário estimado para aquisição de cada EPI</t>
        </r>
      </text>
    </comment>
    <comment ref="C123" authorId="0" shapeId="0">
      <text>
        <r>
          <rPr>
            <sz val="10"/>
            <color rgb="FF000000"/>
            <rFont val="Arial"/>
            <scheme val="minor"/>
          </rPr>
          <t>======
ID#AAABj5x5LtI
    (2025-05-20 16:59:23)
Informar a durabilidade estimada em meses, para cada EPI</t>
        </r>
      </text>
    </comment>
    <comment ref="D123" authorId="0" shapeId="0">
      <text>
        <r>
          <rPr>
            <sz val="10"/>
            <color rgb="FF000000"/>
            <rFont val="Arial"/>
            <scheme val="minor"/>
          </rPr>
          <t>======
ID#AAABj5x5LTU
    (2025-05-20 16:59:22)
Informar o valor unitário estimado para aquisição de cada EPI</t>
        </r>
      </text>
    </comment>
    <comment ref="C124" authorId="0" shapeId="0">
      <text>
        <r>
          <rPr>
            <sz val="10"/>
            <color rgb="FF000000"/>
            <rFont val="Arial"/>
            <scheme val="minor"/>
          </rPr>
          <t>======
ID#AAABj5x5Lak
    (2025-05-20 16:59:22)
Informar a durabilidade estimada em meses, para cada EPI</t>
        </r>
      </text>
    </comment>
    <comment ref="D124" authorId="0" shapeId="0">
      <text>
        <r>
          <rPr>
            <sz val="10"/>
            <color rgb="FF000000"/>
            <rFont val="Arial"/>
            <scheme val="minor"/>
          </rPr>
          <t>======
ID#AAABj5x5LmM
    (2025-05-20 16:59:23)
Informar o valor unitário estimado para aquisição de cada EPI</t>
        </r>
      </text>
    </comment>
    <comment ref="C125" authorId="0" shapeId="0">
      <text>
        <r>
          <rPr>
            <sz val="10"/>
            <color rgb="FF000000"/>
            <rFont val="Arial"/>
            <scheme val="minor"/>
          </rPr>
          <t>======
ID#AAABj5x5K6g
    (2025-05-20 16:59:22)
Informar a durabilidade estimada em meses, para cada EPI</t>
        </r>
      </text>
    </comment>
    <comment ref="D125" authorId="0" shapeId="0">
      <text>
        <r>
          <rPr>
            <sz val="10"/>
            <color rgb="FF000000"/>
            <rFont val="Arial"/>
            <scheme val="minor"/>
          </rPr>
          <t>======
ID#AAABj5x5Lww
    (2025-05-20 16:59:23)
Informar o valor unitário estimado para aquisição de cada EPI</t>
        </r>
      </text>
    </comment>
    <comment ref="C126" authorId="0" shapeId="0">
      <text>
        <r>
          <rPr>
            <sz val="10"/>
            <color rgb="FF000000"/>
            <rFont val="Arial"/>
            <scheme val="minor"/>
          </rPr>
          <t>======
ID#AAABj5x5LQk
    (2025-05-20 16:59:22)
Informar a durabilidade estimada em meses, para cada EPI</t>
        </r>
      </text>
    </comment>
    <comment ref="D126" authorId="0" shapeId="0">
      <text>
        <r>
          <rPr>
            <sz val="10"/>
            <color rgb="FF000000"/>
            <rFont val="Arial"/>
            <scheme val="minor"/>
          </rPr>
          <t>======
ID#AAABj5x5LIs
    (2025-05-20 16:59:22)
Informar o valor unitário estimado para aquisição de cada EPI</t>
        </r>
      </text>
    </comment>
    <comment ref="C127" authorId="0" shapeId="0">
      <text>
        <r>
          <rPr>
            <sz val="10"/>
            <color rgb="FF000000"/>
            <rFont val="Arial"/>
            <scheme val="minor"/>
          </rPr>
          <t>======
ID#AAABj5x5K-M
    (2025-05-20 16:59:22)
Informar a durabilidade estimada em meses, para cada EPI</t>
        </r>
      </text>
    </comment>
    <comment ref="D127" authorId="0" shapeId="0">
      <text>
        <r>
          <rPr>
            <sz val="10"/>
            <color rgb="FF000000"/>
            <rFont val="Arial"/>
            <scheme val="minor"/>
          </rPr>
          <t>======
ID#AAABj5x5K6k
    (2025-05-20 16:59:22)
Informar o valor unitário estimado para aquisição de cada EPI</t>
        </r>
      </text>
    </comment>
    <comment ref="C128" authorId="0" shapeId="0">
      <text>
        <r>
          <rPr>
            <sz val="10"/>
            <color rgb="FF000000"/>
            <rFont val="Arial"/>
            <scheme val="minor"/>
          </rPr>
          <t>======
ID#AAABj5x5Lz8
    (2025-05-20 16:59:23)
Informar a durabilidade estimada em meses, para cada EPI</t>
        </r>
      </text>
    </comment>
    <comment ref="D128" authorId="0" shapeId="0">
      <text>
        <r>
          <rPr>
            <sz val="10"/>
            <color rgb="FF000000"/>
            <rFont val="Arial"/>
            <scheme val="minor"/>
          </rPr>
          <t>======
ID#AAABj5x5Lik
    (2025-05-20 16:59:23)
Informar o valor unitário estimado para aquisição de cada EPI</t>
        </r>
      </text>
    </comment>
    <comment ref="D141" authorId="0" shapeId="0">
      <text>
        <r>
          <rPr>
            <sz val="10"/>
            <color rgb="FF000000"/>
            <rFont val="Arial"/>
            <scheme val="minor"/>
          </rPr>
          <t>======
ID#AAABj5x5K7Y
    (2025-05-20 16:59:22)
Informar o preço unitário do chassis do caminhão de coleta</t>
        </r>
      </text>
    </comment>
    <comment ref="C142" authorId="0" shapeId="0">
      <text>
        <r>
          <rPr>
            <sz val="10"/>
            <color rgb="FF000000"/>
            <rFont val="Arial"/>
            <scheme val="minor"/>
          </rPr>
          <t>======
ID#AAABj5x5K-Q
    (2025-05-20 16:59:22)
Informar a vida útil estimada para o caminhão, em anos</t>
        </r>
      </text>
    </comment>
    <comment ref="C143" authorId="0" shapeId="0">
      <text>
        <r>
          <rPr>
            <sz val="10"/>
            <color rgb="FF000000"/>
            <rFont val="Arial"/>
            <scheme val="minor"/>
          </rPr>
          <t>======
ID#AAABj5x5LTM
    (2025-05-20 16:59:22)
Na elaboração do orçamento-base da licitação, informar 0 (zero). Na proposta da licitante, informar a idade do veículo proposto.</t>
        </r>
      </text>
    </comment>
    <comment ref="C144" authorId="0" shapeId="0">
      <text>
        <r>
          <rPr>
            <sz val="10"/>
            <color rgb="FF000000"/>
            <rFont val="Arial"/>
            <scheme val="minor"/>
          </rPr>
          <t>======
ID#AAABj5x5K9Q
    (2025-05-20 16:59:22)
Informar o valor da depreciação do caminhão, adotando o valor sugerido pelo TCE ou outro valor estimado</t>
        </r>
      </text>
    </comment>
    <comment ref="C147" authorId="0" shapeId="0">
      <text>
        <r>
          <rPr>
            <sz val="10"/>
            <color rgb="FF000000"/>
            <rFont val="Arial"/>
            <scheme val="minor"/>
          </rPr>
          <t>======
ID#AAABj5x5LvQ
    (2025-05-20 16:59:23)
Informar a quantidade de caminhões compactadores do respectivo modelo</t>
        </r>
      </text>
    </comment>
    <comment ref="C153" authorId="0" shapeId="0">
      <text>
        <r>
          <rPr>
            <sz val="10"/>
            <color rgb="FF000000"/>
            <rFont val="Arial"/>
            <scheme val="minor"/>
          </rPr>
          <t>======
ID#AAABj5x5LQU
    (2025-05-20 16:59:22)
Informar a taxa de juros anual para remuneração do capital. Recomenda-se o uso da Taxa SELIC</t>
        </r>
      </text>
    </comment>
    <comment ref="B171" authorId="0" shapeId="0">
      <text>
        <r>
          <rPr>
            <sz val="10"/>
            <color rgb="FF000000"/>
            <rFont val="Arial"/>
            <scheme val="minor"/>
          </rPr>
          <t>======
ID#AAABj5x5LXA
    (2025-05-20 16:59:22)
Informar a quilometragem mensal percorrida, de acordo com o projeto básico</t>
        </r>
      </text>
    </comment>
    <comment ref="C175" authorId="0" shapeId="0">
      <text>
        <r>
          <rPr>
            <sz val="10"/>
            <color rgb="FF000000"/>
            <rFont val="Arial"/>
            <scheme val="minor"/>
          </rPr>
          <t>======
ID#AAABj5x5LUA
    (2025-05-20 16:59:22)
Informar o consumo estimado do veículo em km/l</t>
        </r>
      </text>
    </comment>
    <comment ref="D175" authorId="0" shapeId="0">
      <text>
        <r>
          <rPr>
            <sz val="10"/>
            <color rgb="FF000000"/>
            <rFont val="Arial"/>
            <scheme val="minor"/>
          </rPr>
          <t>======
ID#AAABj5x5Lkw
    (2025-05-20 16:59:23)
Informar o preço unitário do combustivel</t>
        </r>
      </text>
    </comment>
    <comment ref="D181" authorId="0" shapeId="0">
      <text>
        <r>
          <rPr>
            <sz val="10"/>
            <color rgb="FF000000"/>
            <rFont val="Arial"/>
            <scheme val="minor"/>
          </rPr>
          <t>======
ID#AAABj5x5LWk
    (2025-05-20 16:59:22)
Informar o custo de manutenção em R$/km rodado</t>
        </r>
      </text>
    </comment>
    <comment ref="C186" authorId="0" shapeId="0">
      <text>
        <r>
          <rPr>
            <sz val="10"/>
            <color rgb="FF000000"/>
            <rFont val="Arial"/>
            <scheme val="minor"/>
          </rPr>
          <t>======
ID#AAABj5x5LL8
    (2025-05-20 16:59:22)
Informar a quantidade de pneus novos de 1 caminhão</t>
        </r>
      </text>
    </comment>
    <comment ref="D186" authorId="0" shapeId="0">
      <text>
        <r>
          <rPr>
            <sz val="10"/>
            <color rgb="FF000000"/>
            <rFont val="Arial"/>
            <scheme val="minor"/>
          </rPr>
          <t>======
ID#AAABj5x5Ldk
    (2025-05-20 16:59:22)
Informar o preço unitário de cada pneu</t>
        </r>
      </text>
    </comment>
    <comment ref="C187" authorId="0" shapeId="0">
      <text>
        <r>
          <rPr>
            <sz val="10"/>
            <color rgb="FF000000"/>
            <rFont val="Arial"/>
            <scheme val="minor"/>
          </rPr>
          <t>======
ID#AAABj5x5LSw
    (2025-05-20 16:59:22)
Informar o número de recapagens por pneu</t>
        </r>
      </text>
    </comment>
    <comment ref="D188" authorId="0" shapeId="0">
      <text>
        <r>
          <rPr>
            <sz val="10"/>
            <color rgb="FF000000"/>
            <rFont val="Arial"/>
            <scheme val="minor"/>
          </rPr>
          <t>======
ID#AAABj5x5Lcs
    (2025-05-20 16:59:22)
Informar o preço unitário de cada recapagem</t>
        </r>
      </text>
    </comment>
    <comment ref="C189" authorId="0" shapeId="0">
      <text>
        <r>
          <rPr>
            <sz val="10"/>
            <color rgb="FF000000"/>
            <rFont val="Arial"/>
            <scheme val="minor"/>
          </rPr>
          <t>======
ID#AAABj5x5LZ8
    (2025-05-20 16:59:22)
Informar a durabilidade média dos pneus considerando todas as recapagens, em km</t>
        </r>
      </text>
    </comment>
    <comment ref="C212" authorId="0" shapeId="0">
      <text>
        <r>
          <rPr>
            <sz val="10"/>
            <color rgb="FF000000"/>
            <rFont val="Arial"/>
            <scheme val="minor"/>
          </rPr>
          <t>======
ID#AAABj5x5LKY
    (2025-05-20 16:59:22)
Informar a quantidade estimada por mês. Por exemplo, se a durabilidade estimada é de 6 meses, informar 1/6; se a durabilidade estimada é de 3 meses informar 1/3, etc..</t>
        </r>
      </text>
    </comment>
    <comment ref="D212" authorId="0" shapeId="0">
      <text>
        <r>
          <rPr>
            <sz val="10"/>
            <color rgb="FF000000"/>
            <rFont val="Arial"/>
            <scheme val="minor"/>
          </rPr>
          <t>======
ID#AAABj5x5Les
    (2025-05-20 16:59:22)
Informar o valor unitário estimado para aquisição de cada material</t>
        </r>
      </text>
    </comment>
    <comment ref="C213" authorId="0" shapeId="0">
      <text>
        <r>
          <rPr>
            <sz val="10"/>
            <color rgb="FF000000"/>
            <rFont val="Arial"/>
            <scheme val="minor"/>
          </rPr>
          <t>======
ID#AAABj5x5LzY
    (2025-05-20 16:59:23)
Informar a quantidade estimada por mês. Por exemplo, se a durabilidade estimada é de 6 meses, informar 1/6; se a durabilidade estimada é de 3 meses informar 1/3, etc..</t>
        </r>
      </text>
    </comment>
    <comment ref="D213" authorId="0" shapeId="0">
      <text>
        <r>
          <rPr>
            <sz val="10"/>
            <color rgb="FF000000"/>
            <rFont val="Arial"/>
            <scheme val="minor"/>
          </rPr>
          <t>======
ID#AAABj5x5Llk
    (2025-05-20 16:59:23)
Informar o valor unitário estimado para aquisição de cada material</t>
        </r>
      </text>
    </comment>
    <comment ref="C214" authorId="0" shapeId="0">
      <text>
        <r>
          <rPr>
            <sz val="10"/>
            <color rgb="FF000000"/>
            <rFont val="Arial"/>
            <scheme val="minor"/>
          </rPr>
          <t>======
ID#AAABj5x5Lag
    (2025-05-20 16:59:22)
Informar a quantidade estimada por mês. Por exemplo, se a durabilidade estimada é de 6 meses, informar 1/6; se a durabilidade estimada é de 3 meses informar 1/3, etc..</t>
        </r>
      </text>
    </comment>
    <comment ref="D214" authorId="0" shapeId="0">
      <text>
        <r>
          <rPr>
            <sz val="10"/>
            <color rgb="FF000000"/>
            <rFont val="Arial"/>
            <scheme val="minor"/>
          </rPr>
          <t>======
ID#AAABj5x5Lks
    (2025-05-20 16:59:23)
Informar o valor unitário estimado para aquisição de cada material</t>
        </r>
      </text>
    </comment>
    <comment ref="C215" authorId="0" shapeId="0">
      <text>
        <r>
          <rPr>
            <sz val="10"/>
            <color rgb="FF000000"/>
            <rFont val="Arial"/>
            <scheme val="minor"/>
          </rPr>
          <t>======
ID#AAABj5x5LbY
    (2025-05-20 16:59:22)
Informar a quantidade estimada por mês. Por exemplo, se a durabilidade estimada é de 6 meses, informar 1/6; se a durabilidade estimada é de 3 meses informar 1/3, etc..</t>
        </r>
      </text>
    </comment>
    <comment ref="D215" authorId="0" shapeId="0">
      <text>
        <r>
          <rPr>
            <sz val="10"/>
            <color rgb="FF000000"/>
            <rFont val="Arial"/>
            <scheme val="minor"/>
          </rPr>
          <t>======
ID#AAABj5x5Luk
    (2025-05-20 16:59:23)
Informar o valor unitário estimado para aquisição de cada material</t>
        </r>
      </text>
    </comment>
    <comment ref="C216" authorId="0" shapeId="0">
      <text>
        <r>
          <rPr>
            <sz val="10"/>
            <color rgb="FF000000"/>
            <rFont val="Arial"/>
            <scheme val="minor"/>
          </rPr>
          <t>======
ID#AAABj5x5L0I
    (2025-05-20 16:59:23)
Informar a quantidade estimada por mês. Por exemplo, se a durabilidade estimada é de 6 meses, informar 1/6; se a durabilidade estimada é de 3 meses informar 1/3, etc..</t>
        </r>
      </text>
    </comment>
    <comment ref="D216" authorId="0" shapeId="0">
      <text>
        <r>
          <rPr>
            <sz val="10"/>
            <color rgb="FF000000"/>
            <rFont val="Arial"/>
            <scheme val="minor"/>
          </rPr>
          <t>======
ID#AAABj5x5K7A
    (2025-05-20 16:59:22)
Informar o valor unitário estimado para aquisição de cada material</t>
        </r>
      </text>
    </comment>
    <comment ref="C226" authorId="0" shapeId="0">
      <text>
        <r>
          <rPr>
            <sz val="10"/>
            <color rgb="FF000000"/>
            <rFont val="Arial"/>
            <scheme val="minor"/>
          </rPr>
          <t>======
ID#AAABj5x5LSk
    (2025-05-20 16:59:22)
Preencher a aba 4.BDI</t>
        </r>
      </text>
    </comment>
    <comment ref="B233" authorId="0" shapeId="0">
      <text>
        <r>
          <rPr>
            <sz val="10"/>
            <color rgb="FF000000"/>
            <rFont val="Arial"/>
            <scheme val="minor"/>
          </rPr>
          <t>======
ID#AAABj5x5LUE
    (2025-05-20 16:59:22)
Informar o fator de utilização das equipes de coleta. 
Por exemplo:
Equipes com utilização integral = 100%
Equipes com utilização parcial = n° horas trabalhadas por semana /44 horas</t>
        </r>
      </text>
    </comment>
    <comment ref="D242" authorId="0" shapeId="0">
      <text>
        <r>
          <rPr>
            <sz val="10"/>
            <color rgb="FF000000"/>
            <rFont val="Arial"/>
            <scheme val="minor"/>
          </rPr>
          <t>======
ID#AAABj5x5LaA
    (2025-05-20 16:59:22)
Informar a quantidade média coletada nos últimos 12 meses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t8dBhHfDU2al+T/YyLAEDfuRySQ=="/>
    </ext>
  </extLst>
</comments>
</file>

<file path=xl/comments6.xml><?xml version="1.0" encoding="utf-8"?>
<comments xmlns="http://schemas.openxmlformats.org/spreadsheetml/2006/main">
  <authors>
    <author/>
  </authors>
  <commentList>
    <comment ref="A14" authorId="0" shapeId="0">
      <text>
        <r>
          <rPr>
            <sz val="10"/>
            <color rgb="FF000000"/>
            <rFont val="Arial"/>
            <scheme val="minor"/>
          </rPr>
          <t>======
ID#AAABj5x5LN4
    (2025-05-20 16:59:22)
Qualquer custo previsto no edital e não contemplado nesta planilha modelo deverá ser devidamente incluído</t>
        </r>
      </text>
    </comment>
    <comment ref="B57" authorId="0" shapeId="0">
      <text>
        <r>
          <rPr>
            <sz val="10"/>
            <color rgb="FF000000"/>
            <rFont val="Arial"/>
            <scheme val="minor"/>
          </rPr>
          <t>======
ID#AAABj5x5LOI
    (2025-05-20 16:59:22)
Informar o fator de utilização das equipes de coleta. 
Por exemplo:
Equipes com utilização integral = 100%
Equipes com utilização parcial = n° horas trabalhadas por semana /44 horas</t>
        </r>
      </text>
    </comment>
    <comment ref="B58" authorId="0" shapeId="0">
      <text>
        <r>
          <rPr>
            <sz val="10"/>
            <color rgb="FF000000"/>
            <rFont val="Arial"/>
            <scheme val="minor"/>
          </rPr>
          <t>======
ID#AAABj5x5Lu8
    (2025-05-20 16:59:23)
Informar o fator de utilização das equipes de coleta. 
Por exemplo:
Equipes com utilização integral = 100%
Equipes com utilização parcial = n° horas trabalhadas por semana /44 horas</t>
        </r>
      </text>
    </comment>
    <comment ref="D64" authorId="0" shapeId="0">
      <text>
        <r>
          <rPr>
            <sz val="10"/>
            <color rgb="FF000000"/>
            <rFont val="Arial"/>
            <scheme val="minor"/>
          </rPr>
          <t>======
ID#AAABj5x5LaU
    (2025-05-20 16:59:22)
Informar o Piso da categoria fixado na Convenção Coletiva</t>
        </r>
      </text>
    </comment>
    <comment ref="C67" authorId="0" shapeId="0">
      <text>
        <r>
          <rPr>
            <sz val="10"/>
            <color rgb="FF000000"/>
            <rFont val="Arial"/>
            <scheme val="minor"/>
          </rPr>
          <t>======
ID#AAABj5x5LwM
    (2025-05-20 16:59:23)
Preencher a planilha Encargos Sociais e CAGED</t>
        </r>
      </text>
    </comment>
    <comment ref="C69" authorId="0" shapeId="0">
      <text>
        <r>
          <rPr>
            <sz val="10"/>
            <color rgb="FF000000"/>
            <rFont val="Arial"/>
            <scheme val="minor"/>
          </rPr>
          <t>======
ID#AAABj5x5LPk
    (2025-05-20 16:59:22)
Informar a quantidade de trabalhadores na função</t>
        </r>
      </text>
    </comment>
    <comment ref="D74" authorId="0" shapeId="0">
      <text>
        <r>
          <rPr>
            <sz val="10"/>
            <color rgb="FF000000"/>
            <rFont val="Arial"/>
            <scheme val="minor"/>
          </rPr>
          <t>======
ID#AAABj5x5LXU
    (2025-05-20 16:59:22)
Informar o Piso da categoria fixado na Convenção Coletiva</t>
        </r>
      </text>
    </comment>
    <comment ref="C77" authorId="0" shapeId="0">
      <text>
        <r>
          <rPr>
            <sz val="10"/>
            <color rgb="FF000000"/>
            <rFont val="Arial"/>
            <scheme val="minor"/>
          </rPr>
          <t>======
ID#AAABj5x5Lkc
    (2025-05-20 16:59:23)
Preencher a planilha Encargos Sociais e CAGED</t>
        </r>
      </text>
    </comment>
    <comment ref="C79" authorId="0" shapeId="0">
      <text>
        <r>
          <rPr>
            <sz val="10"/>
            <color rgb="FF000000"/>
            <rFont val="Arial"/>
            <scheme val="minor"/>
          </rPr>
          <t>======
ID#AAABj5x5LWw
    (2025-05-20 16:59:22)
Informar a quantidade de trabalhadores na função</t>
        </r>
      </text>
    </comment>
    <comment ref="D84" authorId="0" shapeId="0">
      <text>
        <r>
          <rPr>
            <sz val="10"/>
            <color rgb="FF000000"/>
            <rFont val="Arial"/>
            <scheme val="minor"/>
          </rPr>
          <t>======
ID#AAABj5x5LuI
    (2025-05-20 16:59:23)
Informar o Piso da categoria fixado na Convenção Coletiva</t>
        </r>
      </text>
    </comment>
    <comment ref="C87" authorId="0" shapeId="0">
      <text>
        <r>
          <rPr>
            <sz val="10"/>
            <color rgb="FF000000"/>
            <rFont val="Arial"/>
            <scheme val="minor"/>
          </rPr>
          <t>======
ID#AAABj5x5LrA
    (2025-05-20 16:59:23)
Preencher a planilha Encargos Sociais e CAGED</t>
        </r>
      </text>
    </comment>
    <comment ref="C89" authorId="0" shapeId="0">
      <text>
        <r>
          <rPr>
            <sz val="10"/>
            <color rgb="FF000000"/>
            <rFont val="Arial"/>
            <scheme val="minor"/>
          </rPr>
          <t>======
ID#AAABj5x5LSM
    (2025-05-20 16:59:22)
Informar a quantidade de trabalhadores na função</t>
        </r>
      </text>
    </comment>
    <comment ref="D94" authorId="0" shapeId="0">
      <text>
        <r>
          <rPr>
            <sz val="10"/>
            <color rgb="FF000000"/>
            <rFont val="Arial"/>
            <scheme val="minor"/>
          </rPr>
          <t>======
ID#AAABj5x5LlI
    (2025-05-20 16:59:23)
Informar o Piso da categoria fixado na Convenção Coletiva</t>
        </r>
      </text>
    </comment>
    <comment ref="C97" authorId="0" shapeId="0">
      <text>
        <r>
          <rPr>
            <sz val="10"/>
            <color rgb="FF000000"/>
            <rFont val="Arial"/>
            <scheme val="minor"/>
          </rPr>
          <t>======
ID#AAABj5x5LNg
    (2025-05-20 16:59:22)
Preencher a planilha Encargos Sociais e CAGED</t>
        </r>
      </text>
    </comment>
    <comment ref="C99" authorId="0" shapeId="0">
      <text>
        <r>
          <rPr>
            <sz val="10"/>
            <color rgb="FF000000"/>
            <rFont val="Arial"/>
            <scheme val="minor"/>
          </rPr>
          <t>======
ID#AAABj5x5K9U
    (2025-05-20 16:59:22)
Informar a quantidade de trabalhadores na função</t>
        </r>
      </text>
    </comment>
    <comment ref="D104" authorId="0" shapeId="0">
      <text>
        <r>
          <rPr>
            <sz val="10"/>
            <color rgb="FF000000"/>
            <rFont val="Arial"/>
            <scheme val="minor"/>
          </rPr>
          <t>======
ID#AAABj5x5Lqg
    (2025-05-20 16:59:23)
Informar o valor unitário do VT no município</t>
        </r>
      </text>
    </comment>
    <comment ref="C105" authorId="0" shapeId="0">
      <text>
        <r>
          <rPr>
            <sz val="10"/>
            <color rgb="FF000000"/>
            <rFont val="Arial"/>
            <scheme val="minor"/>
          </rPr>
          <t>======
ID#AAABj5x5LyE
    (2025-05-20 16:59:23)
Informar o número médio de dias trabalhados por mês</t>
        </r>
      </text>
    </comment>
    <comment ref="D106" authorId="0" shapeId="0">
      <text>
        <r>
          <rPr>
            <sz val="10"/>
            <color rgb="FF000000"/>
            <rFont val="Arial"/>
            <scheme val="minor"/>
          </rPr>
          <t>======
ID#AAABj5x5LyY
    (2025-05-20 16:59:23)
Valor Unitário considerando o desconto legal de até 6% do salário</t>
        </r>
      </text>
    </comment>
    <comment ref="D107" authorId="0" shapeId="0">
      <text>
        <r>
          <rPr>
            <sz val="10"/>
            <color rgb="FF000000"/>
            <rFont val="Arial"/>
            <scheme val="minor"/>
          </rPr>
          <t>======
ID#AAABj5x5LJM
    (2025-05-20 16:59:22)
Valor Unitário considerando o desconto legal de até 6% do salário</t>
        </r>
      </text>
    </comment>
    <comment ref="D108" authorId="0" shapeId="0">
      <text>
        <r>
          <rPr>
            <sz val="10"/>
            <color rgb="FF000000"/>
            <rFont val="Arial"/>
            <scheme val="minor"/>
          </rPr>
          <t>======
ID#AAABj5x5LKM
    (2025-05-20 16:59:22)
Valor Unitário considerando o desconto legal de até 6% do salário</t>
        </r>
      </text>
    </comment>
    <comment ref="D113" authorId="0" shapeId="0">
      <text>
        <r>
          <rPr>
            <sz val="10"/>
            <color rgb="FF000000"/>
            <rFont val="Arial"/>
            <scheme val="minor"/>
          </rPr>
          <t>======
ID#AAABj5x5Le0
    (2025-05-20 16:59:22)
Informar o valor unitário do VT no município</t>
        </r>
      </text>
    </comment>
    <comment ref="C114" authorId="0" shapeId="0">
      <text>
        <r>
          <rPr>
            <sz val="10"/>
            <color rgb="FF000000"/>
            <rFont val="Arial"/>
            <scheme val="minor"/>
          </rPr>
          <t>======
ID#AAABj5x5La8
    (2025-05-20 16:59:22)
Informar o número médio de dias trabalhados por mês</t>
        </r>
      </text>
    </comment>
    <comment ref="D115" authorId="0" shapeId="0">
      <text>
        <r>
          <rPr>
            <sz val="10"/>
            <color rgb="FF000000"/>
            <rFont val="Arial"/>
            <scheme val="minor"/>
          </rPr>
          <t>======
ID#AAABj5x5LVk
    (2025-05-20 16:59:22)
Valor Unitário considerando o desconto legal de até 6% do salário</t>
        </r>
      </text>
    </comment>
    <comment ref="D120" authorId="0" shapeId="0">
      <text>
        <r>
          <rPr>
            <sz val="10"/>
            <color rgb="FF000000"/>
            <rFont val="Arial"/>
            <scheme val="minor"/>
          </rPr>
          <t>======
ID#AAABj5x5LMY
    (2025-05-20 16:59:22)
Informar o valor unitário diário do vale refeição, considerando o desconto aplicável ao funcionário, conforme Convenção Coletiva da categoria.</t>
        </r>
      </text>
    </comment>
    <comment ref="D121" authorId="0" shapeId="0">
      <text>
        <r>
          <rPr>
            <sz val="10"/>
            <color rgb="FF000000"/>
            <rFont val="Arial"/>
            <scheme val="minor"/>
          </rPr>
          <t>======
ID#AAABj5x5LjQ
    (2025-05-20 16:59:23)
Informar o valor unitário diário do vale refeição, considerando o desconto aplicável ao funcionário, conforme Convenção Coletiva da categoria.</t>
        </r>
      </text>
    </comment>
    <comment ref="D122" authorId="0" shapeId="0">
      <text>
        <r>
          <rPr>
            <sz val="10"/>
            <color rgb="FF000000"/>
            <rFont val="Arial"/>
            <scheme val="minor"/>
          </rPr>
          <t>======
ID#AAABj5x5Lug
    (2025-05-20 16:59:23)
Informar o valor unitário diário do vale refeição, considerando o desconto aplicável ao funcionário, conforme Convenção Coletiva da categoria.</t>
        </r>
      </text>
    </comment>
    <comment ref="D127" authorId="0" shapeId="0">
      <text>
        <r>
          <rPr>
            <sz val="10"/>
            <color rgb="FF000000"/>
            <rFont val="Arial"/>
            <scheme val="minor"/>
          </rPr>
          <t>======
ID#AAABj5x5LoE
    (2025-05-20 16:59:23)
Informar o valor mensal do auxilio alimentação, considerando o desconto aplicável ao funcionário, conforme Convenção Coletiva da categoria</t>
        </r>
      </text>
    </comment>
    <comment ref="D128" authorId="0" shapeId="0">
      <text>
        <r>
          <rPr>
            <sz val="10"/>
            <color rgb="FF000000"/>
            <rFont val="Arial"/>
            <scheme val="minor"/>
          </rPr>
          <t>======
ID#AAABj5x5LlQ
    (2025-05-20 16:59:23)
Informar o valor mensal do auxilio alimentação, considerando o desconto aplicável ao funcionário, conforme Convenção Coletiva da categoria</t>
        </r>
      </text>
    </comment>
    <comment ref="D129" authorId="0" shapeId="0">
      <text>
        <r>
          <rPr>
            <sz val="10"/>
            <color rgb="FF000000"/>
            <rFont val="Arial"/>
            <scheme val="minor"/>
          </rPr>
          <t>======
ID#AAABj5x5LIw
    (2025-05-20 16:59:22)
Informar o valor mensal do auxilio alimentação, considerando o desconto aplicável ao funcionário, conforme Convenção Coletiva da categoria</t>
        </r>
      </text>
    </comment>
    <comment ref="C139" authorId="0" shapeId="0">
      <text>
        <r>
          <rPr>
            <sz val="10"/>
            <color rgb="FF000000"/>
            <rFont val="Arial"/>
            <scheme val="minor"/>
          </rPr>
          <t>======
ID#AAABj5x5K6w
    (2025-05-20 16:59:22)
Informar a durabilidade estimada em meses, para cada EPI</t>
        </r>
      </text>
    </comment>
    <comment ref="D139" authorId="0" shapeId="0">
      <text>
        <r>
          <rPr>
            <sz val="10"/>
            <color rgb="FF000000"/>
            <rFont val="Arial"/>
            <scheme val="minor"/>
          </rPr>
          <t>======
ID#AAABj5x5LMA
    (2025-05-20 16:59:22)
Informar o valor unitário estimado para aquisição de cada EPI</t>
        </r>
      </text>
    </comment>
    <comment ref="C140" authorId="0" shapeId="0">
      <text>
        <r>
          <rPr>
            <sz val="10"/>
            <color rgb="FF000000"/>
            <rFont val="Arial"/>
            <scheme val="minor"/>
          </rPr>
          <t>======
ID#AAABj5x5Lbs
    (2025-05-20 16:59:22)
Informar a durabilidade estimada em meses, para cada EPI</t>
        </r>
      </text>
    </comment>
    <comment ref="D140" authorId="0" shapeId="0">
      <text>
        <r>
          <rPr>
            <sz val="10"/>
            <color rgb="FF000000"/>
            <rFont val="Arial"/>
            <scheme val="minor"/>
          </rPr>
          <t>======
ID#AAABj5x5LS8
    (2025-05-20 16:59:22)
Informar o valor unitário estimado para aquisição de cada EPI</t>
        </r>
      </text>
    </comment>
    <comment ref="C141" authorId="0" shapeId="0">
      <text>
        <r>
          <rPr>
            <sz val="10"/>
            <color rgb="FF000000"/>
            <rFont val="Arial"/>
            <scheme val="minor"/>
          </rPr>
          <t>======
ID#AAABj5x5LVo
    (2025-05-20 16:59:22)
Informar a durabilidade estimada em meses, para cada EPI</t>
        </r>
      </text>
    </comment>
    <comment ref="D141" authorId="0" shapeId="0">
      <text>
        <r>
          <rPr>
            <sz val="10"/>
            <color rgb="FF000000"/>
            <rFont val="Arial"/>
            <scheme val="minor"/>
          </rPr>
          <t>======
ID#AAABj5x5K8Y
    (2025-05-20 16:59:22)
Informar o valor unitário estimado para aquisição de cada EPI</t>
        </r>
      </text>
    </comment>
    <comment ref="C142" authorId="0" shapeId="0">
      <text>
        <r>
          <rPr>
            <sz val="10"/>
            <color rgb="FF000000"/>
            <rFont val="Arial"/>
            <scheme val="minor"/>
          </rPr>
          <t>======
ID#AAABj5x5K-I
    (2025-05-20 16:59:22)
Informar a durabilidade estimada em meses, para cada EPI</t>
        </r>
      </text>
    </comment>
    <comment ref="D142" authorId="0" shapeId="0">
      <text>
        <r>
          <rPr>
            <sz val="10"/>
            <color rgb="FF000000"/>
            <rFont val="Arial"/>
            <scheme val="minor"/>
          </rPr>
          <t>======
ID#AAABj5x5Lzo
    (2025-05-20 16:59:23)
Informar o valor unitário estimado para aquisição de cada EPI</t>
        </r>
      </text>
    </comment>
    <comment ref="C143" authorId="0" shapeId="0">
      <text>
        <r>
          <rPr>
            <sz val="10"/>
            <color rgb="FF000000"/>
            <rFont val="Arial"/>
            <scheme val="minor"/>
          </rPr>
          <t>======
ID#AAABj5x5LSo
    (2025-05-20 16:59:22)
Informar a durabilidade estimada em meses, para cada EPI</t>
        </r>
      </text>
    </comment>
    <comment ref="D143" authorId="0" shapeId="0">
      <text>
        <r>
          <rPr>
            <sz val="10"/>
            <color rgb="FF000000"/>
            <rFont val="Arial"/>
            <scheme val="minor"/>
          </rPr>
          <t>======
ID#AAABj5x5LRk
    (2025-05-20 16:59:22)
Informar o valor unitário estimado para aquisição de cada EPI</t>
        </r>
      </text>
    </comment>
    <comment ref="C144" authorId="0" shapeId="0">
      <text>
        <r>
          <rPr>
            <sz val="10"/>
            <color rgb="FF000000"/>
            <rFont val="Arial"/>
            <scheme val="minor"/>
          </rPr>
          <t>======
ID#AAABj5x5LdA
    (2025-05-20 16:59:22)
Informar a durabilidade estimada em meses, para cada EPI</t>
        </r>
      </text>
    </comment>
    <comment ref="D144" authorId="0" shapeId="0">
      <text>
        <r>
          <rPr>
            <sz val="10"/>
            <color rgb="FF000000"/>
            <rFont val="Arial"/>
            <scheme val="minor"/>
          </rPr>
          <t>======
ID#AAABj5x5LOY
    (2025-05-20 16:59:22)
Informar o valor unitário estimado para aquisição de cada EPI</t>
        </r>
      </text>
    </comment>
    <comment ref="C145" authorId="0" shapeId="0">
      <text>
        <r>
          <rPr>
            <sz val="10"/>
            <color rgb="FF000000"/>
            <rFont val="Arial"/>
            <scheme val="minor"/>
          </rPr>
          <t>======
ID#AAABj5x5K6U
    (2025-05-20 16:59:22)
Informar a durabilidade estimada em meses, para cada EPI</t>
        </r>
      </text>
    </comment>
    <comment ref="D145" authorId="0" shapeId="0">
      <text>
        <r>
          <rPr>
            <sz val="10"/>
            <color rgb="FF000000"/>
            <rFont val="Arial"/>
            <scheme val="minor"/>
          </rPr>
          <t>======
ID#AAABj5x5LaQ
    (2025-05-20 16:59:22)
Informar o valor unitário estimado para aquisição de cada EPI</t>
        </r>
      </text>
    </comment>
    <comment ref="C146" authorId="0" shapeId="0">
      <text>
        <r>
          <rPr>
            <sz val="10"/>
            <color rgb="FF000000"/>
            <rFont val="Arial"/>
            <scheme val="minor"/>
          </rPr>
          <t>======
ID#AAABj5x5LiM
    (2025-05-20 16:59:23)
Informar a durabilidade estimada em meses, para cada EPI</t>
        </r>
      </text>
    </comment>
    <comment ref="D146" authorId="0" shapeId="0">
      <text>
        <r>
          <rPr>
            <sz val="10"/>
            <color rgb="FF000000"/>
            <rFont val="Arial"/>
            <scheme val="minor"/>
          </rPr>
          <t>======
ID#AAABj5x5LeU
    (2025-05-20 16:59:22)
Informar o valor unitário estimado para aquisição de cada EPI</t>
        </r>
      </text>
    </comment>
    <comment ref="C147" authorId="0" shapeId="0">
      <text>
        <r>
          <rPr>
            <sz val="10"/>
            <color rgb="FF000000"/>
            <rFont val="Arial"/>
            <scheme val="minor"/>
          </rPr>
          <t>======
ID#AAABj5x5LWI
    (2025-05-20 16:59:22)
Informar a durabilidade estimada em meses, para cada EPI</t>
        </r>
      </text>
    </comment>
    <comment ref="D147" authorId="0" shapeId="0">
      <text>
        <r>
          <rPr>
            <sz val="10"/>
            <color rgb="FF000000"/>
            <rFont val="Arial"/>
            <scheme val="minor"/>
          </rPr>
          <t>======
ID#AAABj5x5Lp4
    (2025-05-20 16:59:23)
Informar o valor unitário estimado para aquisição de cada EPI</t>
        </r>
      </text>
    </comment>
    <comment ref="C154" authorId="0" shapeId="0">
      <text>
        <r>
          <rPr>
            <sz val="10"/>
            <color rgb="FF000000"/>
            <rFont val="Arial"/>
            <scheme val="minor"/>
          </rPr>
          <t>======
ID#AAABj5x5LNM
    (2025-05-20 16:59:22)
Informar a durabilidade estimada em meses, para cada EPI</t>
        </r>
      </text>
    </comment>
    <comment ref="D154" authorId="0" shapeId="0">
      <text>
        <r>
          <rPr>
            <sz val="10"/>
            <color rgb="FF000000"/>
            <rFont val="Arial"/>
            <scheme val="minor"/>
          </rPr>
          <t>======
ID#AAABj5x5LNw
    (2025-05-20 16:59:22)
Informar o valor unitário estimado para aquisição de cada EPI</t>
        </r>
      </text>
    </comment>
    <comment ref="C155" authorId="0" shapeId="0">
      <text>
        <r>
          <rPr>
            <sz val="10"/>
            <color rgb="FF000000"/>
            <rFont val="Arial"/>
            <scheme val="minor"/>
          </rPr>
          <t>======
ID#AAABj5x5LP4
    (2025-05-20 16:59:22)
Informar a durabilidade estimada em meses, para cada EPI</t>
        </r>
      </text>
    </comment>
    <comment ref="D155" authorId="0" shapeId="0">
      <text>
        <r>
          <rPr>
            <sz val="10"/>
            <color rgb="FF000000"/>
            <rFont val="Arial"/>
            <scheme val="minor"/>
          </rPr>
          <t>======
ID#AAABj5x5LoA
    (2025-05-20 16:59:23)
Informar o valor unitário estimado para aquisição de cada EPI</t>
        </r>
      </text>
    </comment>
    <comment ref="C156" authorId="0" shapeId="0">
      <text>
        <r>
          <rPr>
            <sz val="10"/>
            <color rgb="FF000000"/>
            <rFont val="Arial"/>
            <scheme val="minor"/>
          </rPr>
          <t>======
ID#AAABj5x5LJk
    (2025-05-20 16:59:22)
Informar a durabilidade estimada em meses, para cada EPI</t>
        </r>
      </text>
    </comment>
    <comment ref="D156" authorId="0" shapeId="0">
      <text>
        <r>
          <rPr>
            <sz val="10"/>
            <color rgb="FF000000"/>
            <rFont val="Arial"/>
            <scheme val="minor"/>
          </rPr>
          <t>======
ID#AAABj5x5LwE
    (2025-05-20 16:59:23)
Informar o valor unitário estimado para aquisição de cada EPI</t>
        </r>
      </text>
    </comment>
    <comment ref="C157" authorId="0" shapeId="0">
      <text>
        <r>
          <rPr>
            <sz val="10"/>
            <color rgb="FF000000"/>
            <rFont val="Arial"/>
            <scheme val="minor"/>
          </rPr>
          <t>======
ID#AAABj5x5K8g
    (2025-05-20 16:59:22)
Informar a durabilidade estimada em meses, para cada EPI</t>
        </r>
      </text>
    </comment>
    <comment ref="D157" authorId="0" shapeId="0">
      <text>
        <r>
          <rPr>
            <sz val="10"/>
            <color rgb="FF000000"/>
            <rFont val="Arial"/>
            <scheme val="minor"/>
          </rPr>
          <t>======
ID#AAABj5x5Lp8
    (2025-05-20 16:59:23)
Informar o valor unitário estimado para aquisição de cada EPI</t>
        </r>
      </text>
    </comment>
    <comment ref="C158" authorId="0" shapeId="0">
      <text>
        <r>
          <rPr>
            <sz val="10"/>
            <color rgb="FF000000"/>
            <rFont val="Arial"/>
            <scheme val="minor"/>
          </rPr>
          <t>======
ID#AAABj5x5LTw
    (2025-05-20 16:59:22)
Informar a durabilidade estimada em meses, para cada EPI</t>
        </r>
      </text>
    </comment>
    <comment ref="D158" authorId="0" shapeId="0">
      <text>
        <r>
          <rPr>
            <sz val="10"/>
            <color rgb="FF000000"/>
            <rFont val="Arial"/>
            <scheme val="minor"/>
          </rPr>
          <t>======
ID#AAABj5x5LIU
    (2025-05-20 16:59:22)
Informar o valor unitário estimado para aquisição de cada EPI</t>
        </r>
      </text>
    </comment>
    <comment ref="C159" authorId="0" shapeId="0">
      <text>
        <r>
          <rPr>
            <sz val="10"/>
            <color rgb="FF000000"/>
            <rFont val="Arial"/>
            <scheme val="minor"/>
          </rPr>
          <t>======
ID#AAABj5x5LIk
    (2025-05-20 16:59:22)
Informar a durabilidade estimada em meses, para cada EPI</t>
        </r>
      </text>
    </comment>
    <comment ref="D159" authorId="0" shapeId="0">
      <text>
        <r>
          <rPr>
            <sz val="10"/>
            <color rgb="FF000000"/>
            <rFont val="Arial"/>
            <scheme val="minor"/>
          </rPr>
          <t>======
ID#AAABj5x5LpM
    (2025-05-20 16:59:23)
Informar o valor unitário estimado para aquisição de cada EPI</t>
        </r>
      </text>
    </comment>
    <comment ref="C160" authorId="0" shapeId="0">
      <text>
        <r>
          <rPr>
            <sz val="10"/>
            <color rgb="FF000000"/>
            <rFont val="Arial"/>
            <scheme val="minor"/>
          </rPr>
          <t>======
ID#AAABj5x5Lbg
    (2025-05-20 16:59:22)
Informar a durabilidade estimada em meses, para cada EPI</t>
        </r>
      </text>
    </comment>
    <comment ref="D160" authorId="0" shapeId="0">
      <text>
        <r>
          <rPr>
            <sz val="10"/>
            <color rgb="FF000000"/>
            <rFont val="Arial"/>
            <scheme val="minor"/>
          </rPr>
          <t>======
ID#AAABj5x5K8c
    (2025-05-20 16:59:22)
Informar o valor unitário estimado para aquisição de cada EPI</t>
        </r>
      </text>
    </comment>
    <comment ref="C161" authorId="0" shapeId="0">
      <text>
        <r>
          <rPr>
            <sz val="10"/>
            <color rgb="FF000000"/>
            <rFont val="Arial"/>
            <scheme val="minor"/>
          </rPr>
          <t>======
ID#AAABj5x5LsM
    (2025-05-20 16:59:23)
Informar a durabilidade estimada em meses, para cada EPI</t>
        </r>
      </text>
    </comment>
    <comment ref="D161" authorId="0" shapeId="0">
      <text>
        <r>
          <rPr>
            <sz val="10"/>
            <color rgb="FF000000"/>
            <rFont val="Arial"/>
            <scheme val="minor"/>
          </rPr>
          <t>======
ID#AAABj5x5LmQ
    (2025-05-20 16:59:23)
Informar o valor unitário estimado para aquisição de cada EPI</t>
        </r>
      </text>
    </comment>
    <comment ref="C162" authorId="0" shapeId="0">
      <text>
        <r>
          <rPr>
            <sz val="10"/>
            <color rgb="FF000000"/>
            <rFont val="Arial"/>
            <scheme val="minor"/>
          </rPr>
          <t>======
ID#AAABj5x5LIM
    (2025-05-20 16:59:22)
Informar a durabilidade estimada em meses, para cada EPI</t>
        </r>
      </text>
    </comment>
    <comment ref="D162" authorId="0" shapeId="0">
      <text>
        <r>
          <rPr>
            <sz val="10"/>
            <color rgb="FF000000"/>
            <rFont val="Arial"/>
            <scheme val="minor"/>
          </rPr>
          <t>======
ID#AAABj5x5LeQ
    (2025-05-20 16:59:22)
Informar o valor unitário estimado para aquisição de cada EPI</t>
        </r>
      </text>
    </comment>
    <comment ref="C169" authorId="0" shapeId="0">
      <text>
        <r>
          <rPr>
            <sz val="10"/>
            <color rgb="FF000000"/>
            <rFont val="Arial"/>
            <scheme val="minor"/>
          </rPr>
          <t>======
ID#AAABj5x5LK8
    (2025-05-20 16:59:22)
Informar a durabilidade estimada em meses, para cada EPI</t>
        </r>
      </text>
    </comment>
    <comment ref="D169" authorId="0" shapeId="0">
      <text>
        <r>
          <rPr>
            <sz val="10"/>
            <color rgb="FF000000"/>
            <rFont val="Arial"/>
            <scheme val="minor"/>
          </rPr>
          <t>======
ID#AAABj5x5Lvw
    (2025-05-20 16:59:23)
Informar o valor unitário estimado para aquisição de cada EPI</t>
        </r>
      </text>
    </comment>
    <comment ref="C170" authorId="0" shapeId="0">
      <text>
        <r>
          <rPr>
            <sz val="10"/>
            <color rgb="FF000000"/>
            <rFont val="Arial"/>
            <scheme val="minor"/>
          </rPr>
          <t>======
ID#AAABj5x5LKw
    (2025-05-20 16:59:22)
Informar a durabilidade estimada em meses, para cada EPI</t>
        </r>
      </text>
    </comment>
    <comment ref="D170" authorId="0" shapeId="0">
      <text>
        <r>
          <rPr>
            <sz val="10"/>
            <color rgb="FF000000"/>
            <rFont val="Arial"/>
            <scheme val="minor"/>
          </rPr>
          <t>======
ID#AAABj5x5Loo
    (2025-05-20 16:59:23)
Informar o valor unitário estimado para aquisição de cada EPI</t>
        </r>
      </text>
    </comment>
    <comment ref="C171" authorId="0" shapeId="0">
      <text>
        <r>
          <rPr>
            <sz val="10"/>
            <color rgb="FF000000"/>
            <rFont val="Arial"/>
            <scheme val="minor"/>
          </rPr>
          <t>======
ID#AAABj5x5LVs
    (2025-05-20 16:59:22)
Informar a durabilidade estimada em meses, para cada EPI</t>
        </r>
      </text>
    </comment>
    <comment ref="D171" authorId="0" shapeId="0">
      <text>
        <r>
          <rPr>
            <sz val="10"/>
            <color rgb="FF000000"/>
            <rFont val="Arial"/>
            <scheme val="minor"/>
          </rPr>
          <t>======
ID#AAABj5x5LQA
    (2025-05-20 16:59:22)
Informar o valor unitário estimado para aquisição de cada EPI</t>
        </r>
      </text>
    </comment>
    <comment ref="C172" authorId="0" shapeId="0">
      <text>
        <r>
          <rPr>
            <sz val="10"/>
            <color rgb="FF000000"/>
            <rFont val="Arial"/>
            <scheme val="minor"/>
          </rPr>
          <t>======
ID#AAABj5x5K8Q
    (2025-05-20 16:59:22)
Informar a durabilidade estimada em meses, para cada EPI</t>
        </r>
      </text>
    </comment>
    <comment ref="D172" authorId="0" shapeId="0">
      <text>
        <r>
          <rPr>
            <sz val="10"/>
            <color rgb="FF000000"/>
            <rFont val="Arial"/>
            <scheme val="minor"/>
          </rPr>
          <t>======
ID#AAABj5x5K9Y
    (2025-05-20 16:59:22)
Informar o valor unitário estimado para aquisição de cada EPI</t>
        </r>
      </text>
    </comment>
    <comment ref="C173" authorId="0" shapeId="0">
      <text>
        <r>
          <rPr>
            <sz val="10"/>
            <color rgb="FF000000"/>
            <rFont val="Arial"/>
            <scheme val="minor"/>
          </rPr>
          <t>======
ID#AAABj5x5K64
    (2025-05-20 16:59:22)
Informar a durabilidade estimada em meses, para cada EPI</t>
        </r>
      </text>
    </comment>
    <comment ref="D173" authorId="0" shapeId="0">
      <text>
        <r>
          <rPr>
            <sz val="10"/>
            <color rgb="FF000000"/>
            <rFont val="Arial"/>
            <scheme val="minor"/>
          </rPr>
          <t>======
ID#AAABj5x5Lds
    (2025-05-20 16:59:22)
Informar o valor unitário estimado para aquisição de cada EPI</t>
        </r>
      </text>
    </comment>
    <comment ref="C174" authorId="0" shapeId="0">
      <text>
        <r>
          <rPr>
            <sz val="10"/>
            <color rgb="FF000000"/>
            <rFont val="Arial"/>
            <scheme val="minor"/>
          </rPr>
          <t>======
ID#AAABj5x5LLY
    (2025-05-20 16:59:22)
Informar a durabilidade estimada em meses, para cada EPI</t>
        </r>
      </text>
    </comment>
    <comment ref="D174" authorId="0" shapeId="0">
      <text>
        <r>
          <rPr>
            <sz val="10"/>
            <color rgb="FF000000"/>
            <rFont val="Arial"/>
            <scheme val="minor"/>
          </rPr>
          <t>======
ID#AAABj5x5LJo
    (2025-05-20 16:59:22)
Informar o valor unitário estimado para aquisição de cada EPI</t>
        </r>
      </text>
    </comment>
    <comment ref="C175" authorId="0" shapeId="0">
      <text>
        <r>
          <rPr>
            <sz val="10"/>
            <color rgb="FF000000"/>
            <rFont val="Arial"/>
            <scheme val="minor"/>
          </rPr>
          <t>======
ID#AAABj5x5K8s
    (2025-05-20 16:59:22)
Informar a durabilidade estimada em meses, para cada EPI</t>
        </r>
      </text>
    </comment>
    <comment ref="D175" authorId="0" shapeId="0">
      <text>
        <r>
          <rPr>
            <sz val="10"/>
            <color rgb="FF000000"/>
            <rFont val="Arial"/>
            <scheme val="minor"/>
          </rPr>
          <t>======
ID#AAABj5x5LOM
    (2025-05-20 16:59:22)
Informar o valor unitário estimado para aquisição de cada EPI</t>
        </r>
      </text>
    </comment>
    <comment ref="C176" authorId="0" shapeId="0">
      <text>
        <r>
          <rPr>
            <sz val="10"/>
            <color rgb="FF000000"/>
            <rFont val="Arial"/>
            <scheme val="minor"/>
          </rPr>
          <t>======
ID#AAABj5x5Lx0
    (2025-05-20 16:59:23)
Informar a durabilidade estimada em meses, para cada EPI</t>
        </r>
      </text>
    </comment>
    <comment ref="D176" authorId="0" shapeId="0">
      <text>
        <r>
          <rPr>
            <sz val="10"/>
            <color rgb="FF000000"/>
            <rFont val="Arial"/>
            <scheme val="minor"/>
          </rPr>
          <t>======
ID#AAABj5x5LXY
    (2025-05-20 16:59:22)
Informar o valor unitário estimado para aquisição de cada EPI</t>
        </r>
      </text>
    </comment>
    <comment ref="C177" authorId="0" shapeId="0">
      <text>
        <r>
          <rPr>
            <sz val="10"/>
            <color rgb="FF000000"/>
            <rFont val="Arial"/>
            <scheme val="minor"/>
          </rPr>
          <t>======
ID#AAABj5x5LZw
    (2025-05-20 16:59:22)
Informar a durabilidade estimada em meses, para cada EPI</t>
        </r>
      </text>
    </comment>
    <comment ref="D177" authorId="0" shapeId="0">
      <text>
        <r>
          <rPr>
            <sz val="10"/>
            <color rgb="FF000000"/>
            <rFont val="Arial"/>
            <scheme val="minor"/>
          </rPr>
          <t>======
ID#AAABj5x5Lc4
    (2025-05-20 16:59:22)
Informar o valor unitário estimado para aquisição de cada EPI</t>
        </r>
      </text>
    </comment>
    <comment ref="C184" authorId="0" shapeId="0">
      <text>
        <r>
          <rPr>
            <sz val="10"/>
            <color rgb="FF000000"/>
            <rFont val="Arial"/>
            <scheme val="minor"/>
          </rPr>
          <t>======
ID#AAABj5x5K54
    (2025-05-20 16:59:22)
Informar a durabilidade estimada em meses, para cada EPI</t>
        </r>
      </text>
    </comment>
    <comment ref="D184" authorId="0" shapeId="0">
      <text>
        <r>
          <rPr>
            <sz val="10"/>
            <color rgb="FF000000"/>
            <rFont val="Arial"/>
            <scheme val="minor"/>
          </rPr>
          <t>======
ID#AAABj5x5LeY
    (2025-05-20 16:59:22)
Informar o valor unitário estimado para aquisição de cada EPI</t>
        </r>
      </text>
    </comment>
    <comment ref="C185" authorId="0" shapeId="0">
      <text>
        <r>
          <rPr>
            <sz val="10"/>
            <color rgb="FF000000"/>
            <rFont val="Arial"/>
            <scheme val="minor"/>
          </rPr>
          <t>======
ID#AAABj5x5LvM
    (2025-05-20 16:59:23)
Informar a durabilidade estimada em meses, para cada EPI</t>
        </r>
      </text>
    </comment>
    <comment ref="D185" authorId="0" shapeId="0">
      <text>
        <r>
          <rPr>
            <sz val="10"/>
            <color rgb="FF000000"/>
            <rFont val="Arial"/>
            <scheme val="minor"/>
          </rPr>
          <t>======
ID#AAABj5x5Lig
    (2025-05-20 16:59:23)
Informar o valor unitário estimado para aquisição de cada EPI</t>
        </r>
      </text>
    </comment>
    <comment ref="C186" authorId="0" shapeId="0">
      <text>
        <r>
          <rPr>
            <sz val="10"/>
            <color rgb="FF000000"/>
            <rFont val="Arial"/>
            <scheme val="minor"/>
          </rPr>
          <t>======
ID#AAABj5x5LeE
    (2025-05-20 16:59:22)
Informar a durabilidade estimada em meses, para cada EPI</t>
        </r>
      </text>
    </comment>
    <comment ref="D186" authorId="0" shapeId="0">
      <text>
        <r>
          <rPr>
            <sz val="10"/>
            <color rgb="FF000000"/>
            <rFont val="Arial"/>
            <scheme val="minor"/>
          </rPr>
          <t>======
ID#AAABj5x5Lso
    (2025-05-20 16:59:23)
Informar o valor unitário estimado para aquisição de cada EPI</t>
        </r>
      </text>
    </comment>
    <comment ref="C187" authorId="0" shapeId="0">
      <text>
        <r>
          <rPr>
            <sz val="10"/>
            <color rgb="FF000000"/>
            <rFont val="Arial"/>
            <scheme val="minor"/>
          </rPr>
          <t>======
ID#AAABj5x5LXo
    (2025-05-20 16:59:22)
Informar a durabilidade estimada em meses, para cada EPI</t>
        </r>
      </text>
    </comment>
    <comment ref="D187" authorId="0" shapeId="0">
      <text>
        <r>
          <rPr>
            <sz val="10"/>
            <color rgb="FF000000"/>
            <rFont val="Arial"/>
            <scheme val="minor"/>
          </rPr>
          <t>======
ID#AAABj5x5LiQ
    (2025-05-20 16:59:23)
Informar o valor unitário estimado para aquisição de cada EPI</t>
        </r>
      </text>
    </comment>
    <comment ref="C188" authorId="0" shapeId="0">
      <text>
        <r>
          <rPr>
            <sz val="10"/>
            <color rgb="FF000000"/>
            <rFont val="Arial"/>
            <scheme val="minor"/>
          </rPr>
          <t>======
ID#AAABj5x5Li4
    (2025-05-20 16:59:23)
Informar a durabilidade estimada em meses, para cada EPI</t>
        </r>
      </text>
    </comment>
    <comment ref="D188" authorId="0" shapeId="0">
      <text>
        <r>
          <rPr>
            <sz val="10"/>
            <color rgb="FF000000"/>
            <rFont val="Arial"/>
            <scheme val="minor"/>
          </rPr>
          <t>======
ID#AAABj5x5LUo
    (2025-05-20 16:59:22)
Informar o valor unitário estimado para aquisição de cada EPI</t>
        </r>
      </text>
    </comment>
    <comment ref="D200" authorId="0" shapeId="0">
      <text>
        <r>
          <rPr>
            <sz val="10"/>
            <color rgb="FF000000"/>
            <rFont val="Arial"/>
            <scheme val="minor"/>
          </rPr>
          <t>======
ID#AAABj5x5LUk
    (2025-05-20 16:59:22)
Informar o preço unitário do chassis do caminhão de coleta</t>
        </r>
      </text>
    </comment>
    <comment ref="C201" authorId="0" shapeId="0">
      <text>
        <r>
          <rPr>
            <sz val="10"/>
            <color rgb="FF000000"/>
            <rFont val="Arial"/>
            <scheme val="minor"/>
          </rPr>
          <t>======
ID#AAABj5x5LXE
    (2025-05-20 16:59:22)
Informar a vida útil estimada para o caminhão, em anos</t>
        </r>
      </text>
    </comment>
    <comment ref="C202" authorId="0" shapeId="0">
      <text>
        <r>
          <rPr>
            <sz val="10"/>
            <color rgb="FF000000"/>
            <rFont val="Arial"/>
            <scheme val="minor"/>
          </rPr>
          <t>======
ID#AAABj5x5Lw4
    (2025-05-20 16:59:23)
Na elaboração do orçamento-base da licitação, informar 0 (zero). Na proposta da licitante, informar a idade do veículo proposto.</t>
        </r>
      </text>
    </comment>
    <comment ref="C203" authorId="0" shapeId="0">
      <text>
        <r>
          <rPr>
            <sz val="10"/>
            <color rgb="FF000000"/>
            <rFont val="Arial"/>
            <scheme val="minor"/>
          </rPr>
          <t>======
ID#AAABj5x5LNk
    (2025-05-20 16:59:22)
Informar o valor da depreciação do caminhão, adotando o valor sugerido pelo TCE ou outro valor estimado</t>
        </r>
      </text>
    </comment>
    <comment ref="C206" authorId="0" shapeId="0">
      <text>
        <r>
          <rPr>
            <sz val="10"/>
            <color rgb="FF000000"/>
            <rFont val="Arial"/>
            <scheme val="minor"/>
          </rPr>
          <t>======
ID#AAABj5x5Ln0
    (2025-05-20 16:59:23)
Informar a quantidade de caminhões compactadores do respectivo modelo</t>
        </r>
      </text>
    </comment>
    <comment ref="C212" authorId="0" shapeId="0">
      <text>
        <r>
          <rPr>
            <sz val="10"/>
            <color rgb="FF000000"/>
            <rFont val="Arial"/>
            <scheme val="minor"/>
          </rPr>
          <t>======
ID#AAABj5x5LNo
    (2025-05-20 16:59:22)
Informar a taxa de juros anual para remuneração do capital. Recomenda-se o uso da Taxa SELIC</t>
        </r>
      </text>
    </comment>
    <comment ref="D223" authorId="0" shapeId="0">
      <text>
        <r>
          <rPr>
            <sz val="10"/>
            <color rgb="FF000000"/>
            <rFont val="Arial"/>
            <scheme val="minor"/>
          </rPr>
          <t>======
ID#AAABj5x5LzE
    (2025-05-20 16:59:23)
Informar o valor do seguro obrigatório e licenciamento anual de um caminhão</t>
        </r>
      </text>
    </comment>
    <comment ref="D224" authorId="0" shapeId="0">
      <text>
        <r>
          <rPr>
            <sz val="10"/>
            <color rgb="FF000000"/>
            <rFont val="Arial"/>
            <scheme val="minor"/>
          </rPr>
          <t>======
ID#AAABj5x5K-Y
    (2025-05-20 16:59:22)
Informar o valor do seguro contra terceiros de um caminhão, se houver previsão no Projeto Básico</t>
        </r>
      </text>
    </comment>
    <comment ref="B230" authorId="0" shapeId="0">
      <text>
        <r>
          <rPr>
            <sz val="10"/>
            <color rgb="FF000000"/>
            <rFont val="Arial"/>
            <scheme val="minor"/>
          </rPr>
          <t>======
ID#AAABj5x5LiU
    (2025-05-20 16:59:23)
Informar a quilometragem mensal percorrida, de acordo com o projeto básico</t>
        </r>
      </text>
    </comment>
    <comment ref="C234" authorId="0" shapeId="0">
      <text>
        <r>
          <rPr>
            <sz val="10"/>
            <color rgb="FF000000"/>
            <rFont val="Arial"/>
            <scheme val="minor"/>
          </rPr>
          <t>======
ID#AAABj5x5LX4
    (2025-05-20 16:59:22)
Informar o consumo estimado do veículo em km/l</t>
        </r>
      </text>
    </comment>
    <comment ref="D234" authorId="0" shapeId="0">
      <text>
        <r>
          <rPr>
            <sz val="10"/>
            <color rgb="FF000000"/>
            <rFont val="Arial"/>
            <scheme val="minor"/>
          </rPr>
          <t>======
ID#AAABj5x5LXI
    (2025-05-20 16:59:22)
Informar o preço unitário do combustivel</t>
        </r>
      </text>
    </comment>
    <comment ref="D240" authorId="0" shapeId="0">
      <text>
        <r>
          <rPr>
            <sz val="10"/>
            <color rgb="FF000000"/>
            <rFont val="Arial"/>
            <scheme val="minor"/>
          </rPr>
          <t>======
ID#AAABj5x5LbU
    (2025-05-20 16:59:22)
Informar o custo de manutenção em R$/km rodado</t>
        </r>
      </text>
    </comment>
    <comment ref="C245" authorId="0" shapeId="0">
      <text>
        <r>
          <rPr>
            <sz val="10"/>
            <color rgb="FF000000"/>
            <rFont val="Arial"/>
            <scheme val="minor"/>
          </rPr>
          <t>======
ID#AAABj5x5LPo
    (2025-05-20 16:59:22)
Informar a quantidade de pneus novos de 1 caminhão</t>
        </r>
      </text>
    </comment>
    <comment ref="D245" authorId="0" shapeId="0">
      <text>
        <r>
          <rPr>
            <sz val="10"/>
            <color rgb="FF000000"/>
            <rFont val="Arial"/>
            <scheme val="minor"/>
          </rPr>
          <t>======
ID#AAABj5x5Ll0
    (2025-05-20 16:59:23)
Informar o preço unitário de cada pneu</t>
        </r>
      </text>
    </comment>
    <comment ref="C246" authorId="0" shapeId="0">
      <text>
        <r>
          <rPr>
            <sz val="10"/>
            <color rgb="FF000000"/>
            <rFont val="Arial"/>
            <scheme val="minor"/>
          </rPr>
          <t>======
ID#AAABj5x5LQ4
    (2025-05-20 16:59:22)
Informar o número de recapagens por pneu</t>
        </r>
      </text>
    </comment>
    <comment ref="D247" authorId="0" shapeId="0">
      <text>
        <r>
          <rPr>
            <sz val="10"/>
            <color rgb="FF000000"/>
            <rFont val="Arial"/>
            <scheme val="minor"/>
          </rPr>
          <t>======
ID#AAABj5x5LxA
    (2025-05-20 16:59:23)
Informar o preço unitário de cada recapagem</t>
        </r>
      </text>
    </comment>
    <comment ref="C248" authorId="0" shapeId="0">
      <text>
        <r>
          <rPr>
            <sz val="10"/>
            <color rgb="FF000000"/>
            <rFont val="Arial"/>
            <scheme val="minor"/>
          </rPr>
          <t>======
ID#AAABj5x5LWo
    (2025-05-20 16:59:22)
Informar a durabilidade média dos pneus considerando todas as recapagens, em km</t>
        </r>
      </text>
    </comment>
    <comment ref="D256" authorId="0" shapeId="0">
      <text>
        <r>
          <rPr>
            <sz val="10"/>
            <color rgb="FF000000"/>
            <rFont val="Arial"/>
            <scheme val="minor"/>
          </rPr>
          <t>======
ID#AAABj5x5LJs
    (2025-05-20 16:59:22)
Informar o preço unitário do chassis do caminhão de coleta</t>
        </r>
      </text>
    </comment>
    <comment ref="C257" authorId="0" shapeId="0">
      <text>
        <r>
          <rPr>
            <sz val="10"/>
            <color rgb="FF000000"/>
            <rFont val="Arial"/>
            <scheme val="minor"/>
          </rPr>
          <t>======
ID#AAABj5x5LM0
    (2025-05-20 16:59:22)
Informar a vida útil estimada para o caminhão, em anos</t>
        </r>
      </text>
    </comment>
    <comment ref="C258" authorId="0" shapeId="0">
      <text>
        <r>
          <rPr>
            <sz val="10"/>
            <color rgb="FF000000"/>
            <rFont val="Arial"/>
            <scheme val="minor"/>
          </rPr>
          <t>======
ID#AAABj5x5Lfo
    (2025-05-20 16:59:22)
Na elaboração do orçamento-base da licitação, informar 0 (zero). Na proposta da licitante, informar a idade do veículo proposto.</t>
        </r>
      </text>
    </comment>
    <comment ref="C259" authorId="0" shapeId="0">
      <text>
        <r>
          <rPr>
            <sz val="10"/>
            <color rgb="FF000000"/>
            <rFont val="Arial"/>
            <scheme val="minor"/>
          </rPr>
          <t>======
ID#AAABj5x5Lk0
    (2025-05-20 16:59:23)
Informar o valor da depreciação do caminhão, adotando o valor sugerido pelo TCE ou outro valor estimado</t>
        </r>
      </text>
    </comment>
    <comment ref="C262" authorId="0" shapeId="0">
      <text>
        <r>
          <rPr>
            <sz val="10"/>
            <color rgb="FF000000"/>
            <rFont val="Arial"/>
            <scheme val="minor"/>
          </rPr>
          <t>======
ID#AAABj5x5LgI
    (2025-05-20 16:59:22)
Informar a quantidade de caminhões compactadores do respectivo modelo</t>
        </r>
      </text>
    </comment>
    <comment ref="C268" authorId="0" shapeId="0">
      <text>
        <r>
          <rPr>
            <sz val="10"/>
            <color rgb="FF000000"/>
            <rFont val="Arial"/>
            <scheme val="minor"/>
          </rPr>
          <t>======
ID#AAABj5x5LX8
    (2025-05-20 16:59:22)
Informar a taxa de juros anual para remuneração do capital. Recomenda-se o uso da Taxa SELIC</t>
        </r>
      </text>
    </comment>
    <comment ref="D279" authorId="0" shapeId="0">
      <text>
        <r>
          <rPr>
            <sz val="10"/>
            <color rgb="FF000000"/>
            <rFont val="Arial"/>
            <scheme val="minor"/>
          </rPr>
          <t>======
ID#AAABj5x5K60
    (2025-05-20 16:59:22)
Informar o valor do seguro obrigatório e licenciamento anual de um caminhão</t>
        </r>
      </text>
    </comment>
    <comment ref="D280" authorId="0" shapeId="0">
      <text>
        <r>
          <rPr>
            <sz val="10"/>
            <color rgb="FF000000"/>
            <rFont val="Arial"/>
            <scheme val="minor"/>
          </rPr>
          <t>======
ID#AAABj5x5LOc
    (2025-05-20 16:59:22)
Informar o valor do seguro contra terceiros de um caminhão, se houver previsão no Projeto Básico</t>
        </r>
      </text>
    </comment>
    <comment ref="B286" authorId="0" shapeId="0">
      <text>
        <r>
          <rPr>
            <sz val="10"/>
            <color rgb="FF000000"/>
            <rFont val="Arial"/>
            <scheme val="minor"/>
          </rPr>
          <t>======
ID#AAABj5x5LiI
    (2025-05-20 16:59:23)
Informar a quilometragem mensal percorrida, de acordo com o projeto básico</t>
        </r>
      </text>
    </comment>
    <comment ref="C290" authorId="0" shapeId="0">
      <text>
        <r>
          <rPr>
            <sz val="10"/>
            <color rgb="FF000000"/>
            <rFont val="Arial"/>
            <scheme val="minor"/>
          </rPr>
          <t>======
ID#AAABj5x5Lj0
    (2025-05-20 16:59:23)
Informar o consumo estimado do veículo em km/l</t>
        </r>
      </text>
    </comment>
    <comment ref="D290" authorId="0" shapeId="0">
      <text>
        <r>
          <rPr>
            <sz val="10"/>
            <color rgb="FF000000"/>
            <rFont val="Arial"/>
            <scheme val="minor"/>
          </rPr>
          <t>======
ID#AAABj5x5Lgk
    (2025-05-20 16:59:22)
Informar o preço unitário do combustivel</t>
        </r>
      </text>
    </comment>
    <comment ref="D296" authorId="0" shapeId="0">
      <text>
        <r>
          <rPr>
            <sz val="10"/>
            <color rgb="FF000000"/>
            <rFont val="Arial"/>
            <scheme val="minor"/>
          </rPr>
          <t>======
ID#AAABj5x5LjU
    (2025-05-20 16:59:23)
Informar o custo de manutenção em R$/km rodado</t>
        </r>
      </text>
    </comment>
    <comment ref="C301" authorId="0" shapeId="0">
      <text>
        <r>
          <rPr>
            <sz val="10"/>
            <color rgb="FF000000"/>
            <rFont val="Arial"/>
            <scheme val="minor"/>
          </rPr>
          <t>======
ID#AAABj5x5K9g
    (2025-05-20 16:59:22)
Informar a quantidade de pneus novos de 1 caminhão</t>
        </r>
      </text>
    </comment>
    <comment ref="D301" authorId="0" shapeId="0">
      <text>
        <r>
          <rPr>
            <sz val="10"/>
            <color rgb="FF000000"/>
            <rFont val="Arial"/>
            <scheme val="minor"/>
          </rPr>
          <t>======
ID#AAABj5x5LzQ
    (2025-05-20 16:59:23)
Informar o preço unitário de cada pneu</t>
        </r>
      </text>
    </comment>
    <comment ref="C302" authorId="0" shapeId="0">
      <text>
        <r>
          <rPr>
            <sz val="10"/>
            <color rgb="FF000000"/>
            <rFont val="Arial"/>
            <scheme val="minor"/>
          </rPr>
          <t>======
ID#AAABj5x5Lmg
    (2025-05-20 16:59:23)
Informar o número de recapagens por pneu</t>
        </r>
      </text>
    </comment>
    <comment ref="D303" authorId="0" shapeId="0">
      <text>
        <r>
          <rPr>
            <sz val="10"/>
            <color rgb="FF000000"/>
            <rFont val="Arial"/>
            <scheme val="minor"/>
          </rPr>
          <t>======
ID#AAABj5x5LVY
    (2025-05-20 16:59:22)
Informar o preço unitário de cada recapagem</t>
        </r>
      </text>
    </comment>
    <comment ref="C304" authorId="0" shapeId="0">
      <text>
        <r>
          <rPr>
            <sz val="10"/>
            <color rgb="FF000000"/>
            <rFont val="Arial"/>
            <scheme val="minor"/>
          </rPr>
          <t>======
ID#AAABj5x5Lsk
    (2025-05-20 16:59:23)
Informar a durabilidade média dos pneus considerando todas as recapagens, em km</t>
        </r>
      </text>
    </comment>
    <comment ref="C317" authorId="0" shapeId="0">
      <text>
        <r>
          <rPr>
            <sz val="10"/>
            <color rgb="FF000000"/>
            <rFont val="Arial"/>
            <scheme val="minor"/>
          </rPr>
          <t>======
ID#AAABj5x5LsQ
    (2025-05-20 16:59:23)
Preencher a aba 4.BDI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dkyrQBDGw4ncqea6yVOM7UJn43g=="/>
    </ext>
  </extLst>
</comments>
</file>

<file path=xl/comments7.xml><?xml version="1.0" encoding="utf-8"?>
<comments xmlns="http://schemas.openxmlformats.org/spreadsheetml/2006/main">
  <authors>
    <author/>
  </authors>
  <commentList>
    <comment ref="C12" authorId="0" shapeId="0">
      <text>
        <r>
          <rPr>
            <sz val="10"/>
            <color rgb="FF000000"/>
            <rFont val="Arial"/>
            <scheme val="minor"/>
          </rPr>
          <t>======
ID#AAABj5x5K8U
    (2025-05-20 16:59:22)
Informar o % de Administração Central estimado</t>
        </r>
      </text>
    </comment>
    <comment ref="C13" authorId="0" shapeId="0">
      <text>
        <r>
          <rPr>
            <sz val="10"/>
            <color rgb="FF000000"/>
            <rFont val="Arial"/>
            <scheme val="minor"/>
          </rPr>
          <t>======
ID#AAABj5x5Lyk
    (2025-05-20 16:59:23)
Informar o % de Seguros, Riscos e Garantia estimado</t>
        </r>
      </text>
    </comment>
    <comment ref="C14" authorId="0" shapeId="0">
      <text>
        <r>
          <rPr>
            <sz val="10"/>
            <color rgb="FF000000"/>
            <rFont val="Arial"/>
            <scheme val="minor"/>
          </rPr>
          <t>======
ID#AAABj5x5LqU
    (2025-05-20 16:59:23)
Informar o % de Lucro estimado</t>
        </r>
      </text>
    </comment>
    <comment ref="E15" authorId="0" shapeId="0">
      <text>
        <r>
          <rPr>
            <sz val="10"/>
            <color rgb="FF000000"/>
            <rFont val="Arial"/>
            <scheme val="minor"/>
          </rPr>
          <t>======
ID#AAABj5x5LrY
    (2025-05-20 16:59:23)
Informar o valor anual da taxa financeira, em percentual. Admite-se utilizar a SELIC</t>
        </r>
      </text>
    </comment>
    <comment ref="C16" authorId="0" shapeId="0">
      <text>
        <r>
          <rPr>
            <sz val="10"/>
            <color rgb="FF000000"/>
            <rFont val="Arial"/>
            <scheme val="minor"/>
          </rPr>
          <t>======
ID#AAABj5x5LUc
    (2025-05-20 16:59:22)
Informar o percentual de ISS, de acordo com a legislação tributária do município onde serão prestados os serviços. De 2% até o limite de 5%.</t>
        </r>
      </text>
    </comment>
    <comment ref="E16" authorId="0" shapeId="0">
      <text>
        <r>
          <rPr>
            <sz val="10"/>
            <color rgb="FF000000"/>
            <rFont val="Arial"/>
            <scheme val="minor"/>
          </rPr>
          <t>======
ID#AAABj5x5Luw
    (2025-05-20 16:59:23)
Informar a média de dias úteis entre data de pagamento prevista no contrato e a data final do período de adimplemento da parcela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ID#AAABj5x5LrE
    (2025-05-20 16:59:23)
Informar o valor estimado de PIS/COFINS. 
1. Adotar 0,65% PIS + 3% COFINS quando o valor anual estimado do contrato for inferior ao limite para tributação pelo regime de incidência não-cumulativa (lucro presumido);
2. Adotar 1,65% PIS + 7,6% COFINS quando o valor anual estimado do contrato for superior ao limite para tributação pelo regime de incidência não-cumulativa (lucro real);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F5S8FO1J8yEGkINjSjpsfDTjJmw=="/>
    </ext>
  </extLst>
</comments>
</file>

<file path=xl/sharedStrings.xml><?xml version="1.0" encoding="utf-8"?>
<sst xmlns="http://schemas.openxmlformats.org/spreadsheetml/2006/main" count="3286" uniqueCount="770">
  <si>
    <t>SERVIÇOS TERMO DE REFERÊNCIA</t>
  </si>
  <si>
    <t>Item</t>
  </si>
  <si>
    <t>Descrição /Especificação do Objeto</t>
  </si>
  <si>
    <t>Unidade de Medida</t>
  </si>
  <si>
    <t>Quantidade mensal estimada</t>
  </si>
  <si>
    <t>Roçagem e capina manual e mecanizada de meios-fios, vias e logradouros públicos</t>
  </si>
  <si>
    <t>Km</t>
  </si>
  <si>
    <t>Varrição Manual de vias e logradouros públicos</t>
  </si>
  <si>
    <t>Varrição Mecanizada de vias e logradouros públicos</t>
  </si>
  <si>
    <t>Pintura de meios-fios (guias)</t>
  </si>
  <si>
    <t>Referente aos dias trabalhados, está sendo considerado 52 semanas no ano (52 domingos e sábados por ano) e 10 feriados distribuídos ao longo dos 12 meses.</t>
  </si>
  <si>
    <t>Nos serviços que serão executados em sábados alternados, serão considerados 26 sábados por ano</t>
  </si>
  <si>
    <t>Tal recomendação do cálculo de dias segue as orientações do Manual para Análise de Serviços de Limpeza Urbana e Manejo de Resíduos Sólidos do TCE/GO</t>
  </si>
  <si>
    <t>EQUIPES</t>
  </si>
  <si>
    <t>Cargo/Função</t>
  </si>
  <si>
    <t>Roçada/Capina</t>
  </si>
  <si>
    <t>Varrição Manual</t>
  </si>
  <si>
    <t>Varrição Mecanizada</t>
  </si>
  <si>
    <t>Pintura Meio-Fio</t>
  </si>
  <si>
    <t>Total</t>
  </si>
  <si>
    <t>Agente de Limpeza/Varredor</t>
  </si>
  <si>
    <t>Encarregado de Equipe</t>
  </si>
  <si>
    <t>-</t>
  </si>
  <si>
    <t>Motorista Caminhão (Coletor)</t>
  </si>
  <si>
    <t>Motorista de Ônibus Urbano</t>
  </si>
  <si>
    <t>Motorista Caminhão (Coletor) - Encarregado</t>
  </si>
  <si>
    <r>
      <rPr>
        <b/>
        <sz val="10"/>
        <color rgb="FF000000"/>
        <rFont val="Arial"/>
      </rPr>
      <t>Motorista</t>
    </r>
    <r>
      <rPr>
        <sz val="10"/>
        <color rgb="FF000000"/>
        <rFont val="Arial"/>
      </rPr>
      <t xml:space="preserve"> de Coleta e Entrega, </t>
    </r>
    <r>
      <rPr>
        <b/>
        <sz val="10"/>
        <color rgb="FF000000"/>
        <rFont val="Arial"/>
      </rPr>
      <t>Operador</t>
    </r>
    <r>
      <rPr>
        <sz val="10"/>
        <color rgb="FF000000"/>
        <rFont val="Arial"/>
      </rPr>
      <t xml:space="preserve"> de Empilhadeira, Guincho e “Operador de máquina Rodoviária” - </t>
    </r>
    <r>
      <rPr>
        <b/>
        <sz val="10"/>
        <color rgb="FF000000"/>
        <rFont val="Arial"/>
      </rPr>
      <t>Minicarregadeira e Capinadeira</t>
    </r>
  </si>
  <si>
    <t>Encarregado Geral</t>
  </si>
  <si>
    <t>Gerente Geral</t>
  </si>
  <si>
    <t>Téc.Seg.do Trabalho</t>
  </si>
  <si>
    <t>Responsável Técnico</t>
  </si>
  <si>
    <t>* 01(um) Agente de Limpeza será ajudante do motorista do caminhão carroceria responsável pela coleta dos resíduos da varrição.</t>
  </si>
  <si>
    <t>** 4 minicarregadeiras (1 por equipe). Trator capinadeira: 3 tratores capinadeira com uma vassoura + 1 trator capinadeira com duas vassouras (revezando o uso entre as 4 equipes)</t>
  </si>
  <si>
    <t>VEÍCULOS E EQUIPAMENTOS</t>
  </si>
  <si>
    <t>1) Cálculo do Custo com Combustível e Lubrificantes</t>
  </si>
  <si>
    <t>Conforme metodologia utilizada pelo DNIT, é realizado o cálculo do Custo Horário (Cc) de combustíveis, lubrificantes, filtros e graxas de veículos e equipamentos, a partir da fórmula abaixo:</t>
  </si>
  <si>
    <t>Cc = P*Fc*Vc, sendo:</t>
  </si>
  <si>
    <r>
      <rPr>
        <sz val="10"/>
        <color theme="1"/>
        <rFont val="Arial"/>
      </rPr>
      <t xml:space="preserve">Cc = representa o custo horário de combustíveis, lubrificantes, filtros e graxas (R$/h) – </t>
    </r>
    <r>
      <rPr>
        <b/>
        <sz val="10"/>
        <color rgb="FFFF0000"/>
        <rFont val="Arial"/>
      </rPr>
      <t>será calculado nas planilhas de orçamento de cada serviço, em virtude da varição do tipo de combustível</t>
    </r>
  </si>
  <si>
    <t>P representa a potência do motor em kW</t>
  </si>
  <si>
    <t>Fc representa o coeficiente de consumo (l/kWh ou kWh/kWh)</t>
  </si>
  <si>
    <r>
      <rPr>
        <sz val="10"/>
        <color theme="1"/>
        <rFont val="Arial"/>
      </rPr>
      <t xml:space="preserve">Vc representa o valor do combustível(R$) - </t>
    </r>
    <r>
      <rPr>
        <b/>
        <sz val="10"/>
        <color rgb="FFCE181E"/>
        <rFont val="Arial"/>
      </rPr>
      <t>será inserido na planilha do orçamento de cada serviço, em virtude da variação do tipo de combustível</t>
    </r>
  </si>
  <si>
    <t>Combustível dia 23/05</t>
  </si>
  <si>
    <t>Como o cálculo do custo na planilha de orçamento é R$/mês com os combustíveis, lubrificantes, filtros e graxas, nesta aba será calculado um fator de consumo no mês destes insumos, e nas abas de orçamento dos serviços, este fator de consumo mensal será multiplicado pelo preço do combustível, redundando no Custo Mensal</t>
  </si>
  <si>
    <t>2) Cálculo do Custo com Manutenção</t>
  </si>
  <si>
    <t>Conforme consta no "Manual para Análise de Serviços de Limpeza Urbana e Manejo de Resíduos Sólidos" do TCE/GO (2017), nas páginas 116 e 117, o Custo de Manutenção (CM) dos equipamentos pode ser determinado pela seguinte expressão:</t>
  </si>
  <si>
    <t>CM = VN*K/ VU*12, sendo:</t>
  </si>
  <si>
    <t>VN = valor do veículo novo (R$)</t>
  </si>
  <si>
    <t>VU - vida útil veículo novo (anos)</t>
  </si>
  <si>
    <t>K - coeficiente de proporcionalidade para manutenção</t>
  </si>
  <si>
    <t>O CM será inserido nas abas de orçamento dos serviços através da fórmula acima, e pegando os dados VN, VU e K da tabela abaixo</t>
  </si>
  <si>
    <t>Equipe</t>
  </si>
  <si>
    <t>Veículo descrição Termo Referência</t>
  </si>
  <si>
    <t>Descrição Veículo e Equipamentos Consulta de Preço</t>
  </si>
  <si>
    <t>Fonte</t>
  </si>
  <si>
    <t>Valor</t>
  </si>
  <si>
    <t>Quantidade</t>
  </si>
  <si>
    <t>Vida útil</t>
  </si>
  <si>
    <t>Valor Residual (%)</t>
  </si>
  <si>
    <t>Coeficiente Manutenção</t>
  </si>
  <si>
    <t>Fc - Coeficiente de Consumo (l/Kwh)</t>
  </si>
  <si>
    <t>P - Potência (Kwh)</t>
  </si>
  <si>
    <t>Horas de uso estimada (h/dia)</t>
  </si>
  <si>
    <t>Nº Dias Trabalhados/Mês</t>
  </si>
  <si>
    <t>Consumo Mês (Litros/Mês)</t>
  </si>
  <si>
    <t>Consumo Mês (Litros/Mês) p/ Frota</t>
  </si>
  <si>
    <t>Capina e Roçada</t>
  </si>
  <si>
    <t>3.1 Caminhão Basculante com capacidade de 6m³ – Pot. Min. 136 Kw (185CV) dotado com banheiro químico - ok</t>
  </si>
  <si>
    <t>Caminhão Basculante com capacidade de 6m³ – Min. 136 Kw (185CV)</t>
  </si>
  <si>
    <t>SMLC (DFPO)</t>
  </si>
  <si>
    <t xml:space="preserve">3.2 Retroescavadeira sobre rodas com carregadeira, tração 4x4, potência líq. 88 HP -ok </t>
  </si>
  <si>
    <t>Retroescavadeira sobre rodas com carregadeira, tração 4x4, potência líq. 88 HP</t>
  </si>
  <si>
    <t>SMSZU</t>
  </si>
  <si>
    <t>3.5 Veículo para transporte de pessoal (Miniônibus) – Mín. 30 lugares, Pot. Min 81 Kw (110 Cv) - ok</t>
  </si>
  <si>
    <t>Veículo para transporte de pessoal (Miniônibus) – Mín. 30 lugares, Pot. Min 81 Kw (110 Cv)</t>
  </si>
  <si>
    <t xml:space="preserve">3.6 Roçadeira Costal/Lateral, Pot. Min 4 HP, a Gasolina ok </t>
  </si>
  <si>
    <t>Roçadeira Costal/Lateral, Pot. Min 4 HP, a Gasolina</t>
  </si>
  <si>
    <t>3.7 Soprador Costal, Pot. Min 3,48 HP - ok</t>
  </si>
  <si>
    <t>Soprador Costal, Pot. Min 3,48 HP</t>
  </si>
  <si>
    <t>3.3 Trator Capinadeira Pot. Min 85 CV equipado com 01 capinadeira/Vassoura Mecânica</t>
  </si>
  <si>
    <t>Trator de Pneus com potência Min. de 85 CV</t>
  </si>
  <si>
    <t>Vassoura Mecânica Rebocável com Escova Cilíndrica Largura Útil de Varrimentop b = 2,44m</t>
  </si>
  <si>
    <t>SINAPI - Insumo 00013726</t>
  </si>
  <si>
    <t xml:space="preserve">3.4 Trator Capinadeira Pot. Min 85 CV equipado com 02 capinadeira/Vassoura Mecânica (ambos os lados) </t>
  </si>
  <si>
    <t>3.1 Caminhão toco, carga útil máx 9480 kg, potência mínima 185 CV, com carroceria fixa, aberta, de madeira, para transporte geral de carga seca, com dimensões aproximadas de 2,50 x 6,50 x 0,50 m com banheiro químico</t>
  </si>
  <si>
    <t>CAMINHAO TOCO, PESO BRUTO TOTAL 14300 KG, CARGA UTIL MAXIMA 9480 KG, DISTANCIA ENTRE EIXOS 4,80 M, POTENCIA 185 CV (INCLUI CABINE E CHASSI, NAO INCLUI CARROCERIA)</t>
  </si>
  <si>
    <t xml:space="preserve">SINAPI - Insumo 00037754 </t>
  </si>
  <si>
    <t>CARROCERIA FIXA ABERTA DE MADEIRA PARA TRANSPORTE GERAL DE CARGA SECA DIMENSOES APROXIMADAS 2,5 X 6,5 X 0,50 M (INCLUI MONTAGEM, NAO INCLUI CAMINHAO)</t>
  </si>
  <si>
    <t>SINAPI - Insumo 00037730</t>
  </si>
  <si>
    <t>3.1 Caminhão PBT mínimo de 14 (quatorze) toneladas equipado com varredeira mecânica 6,5m³</t>
  </si>
  <si>
    <t>Caminhão PBT mínimo de 14 (quatorze) toneladas</t>
  </si>
  <si>
    <t>SMSZU/AT</t>
  </si>
  <si>
    <t>Varredeira mecânica dotada de sistema de sucção e com capacidade mínima de reservatório de armazenagem de 6,5 m³</t>
  </si>
  <si>
    <t>3.1 Caminhão toco, Pot. Min. 150 CV com carroceria fixa, aberta, de madeira, e com cabine suplementar para 6 passageiros, com capacidade total de no mínimo 06 passageiros. (2 na cabine frontal, 4 na cabine suplementar) - confirmar modelo e potência</t>
  </si>
  <si>
    <t>Caminhão toco, Pot. Min. 150 CV com carroceria fixa, aberta, de madeira, e com cabine suplementar para 6 passageiros, com capacidade total de no mínimo 06 passageiros. (2 na cabine frontal, 4 na cabine suplementar)</t>
  </si>
  <si>
    <t>Administração Geral (Equipe Técnica)</t>
  </si>
  <si>
    <t xml:space="preserve">3.1 Veículo Tipo Passeio 1.0, a Gasolina – 5 passageiros </t>
  </si>
  <si>
    <t xml:space="preserve">Veículo Tipo Passeio 1.0, a Gasolina – 5 passageiros </t>
  </si>
  <si>
    <t>SMLC (DFPO) – FIPE</t>
  </si>
  <si>
    <t>3.2 Veículo Utilitário Picape, cabine Simples 1.6, 16V - Gasolina</t>
  </si>
  <si>
    <t>Veículo Utilitário Picape, cabine Simples 1.6, 16V – Gasolina</t>
  </si>
  <si>
    <t>FERRAMENTAS E INSUMOS</t>
  </si>
  <si>
    <t>Equipamentos e Insumos (estimado)</t>
  </si>
  <si>
    <t>Item - unid. de Medida</t>
  </si>
  <si>
    <t>Quantidade/ano</t>
  </si>
  <si>
    <t>Quantidade/mês</t>
  </si>
  <si>
    <t>Unidade</t>
  </si>
  <si>
    <t>Custo/unid. de Medida</t>
  </si>
  <si>
    <t>Fonte Quantittivo estimado</t>
  </si>
  <si>
    <t>Roçada e Capina</t>
  </si>
  <si>
    <t>Enxada larga 2.5, cabo de madeira aprox. 1,40 m</t>
  </si>
  <si>
    <t>Unid.</t>
  </si>
  <si>
    <t>Planilha Cotação de Preços SMLC</t>
  </si>
  <si>
    <t>Manual de Limpeza Urbana - TCE/GO</t>
  </si>
  <si>
    <t>Pá reta</t>
  </si>
  <si>
    <t>Vassoura de aço (rastelo)</t>
  </si>
  <si>
    <t>Vassourão gari cabo inclinado mínimo 1,40 m, cerdas de nylon de no mínimo 4” (10,16 cm).</t>
  </si>
  <si>
    <t>Varrição</t>
  </si>
  <si>
    <t>Vassoura de cabo reto tipo gari, cerdas de 12 cm de nylon</t>
  </si>
  <si>
    <t>Pá de lixo metálica com cabo</t>
  </si>
  <si>
    <t>Saco de lixo 100 litros - 12 micras</t>
  </si>
  <si>
    <t>Dados da fiscalização de contrato nº 496/2018</t>
  </si>
  <si>
    <t>Carrinho para varrição (lutocares)</t>
  </si>
  <si>
    <t>Pintura Meio Fio</t>
  </si>
  <si>
    <t>Trincha retangular para pintura</t>
  </si>
  <si>
    <t>Balde Plástico 10 litros</t>
  </si>
  <si>
    <t>Cal com fixador (Kg)</t>
  </si>
  <si>
    <t>Kg</t>
  </si>
  <si>
    <t>Bombona plástica 200 litros</t>
  </si>
  <si>
    <t>EPI'S e EPC</t>
  </si>
  <si>
    <t>A) ROÇADA E CAPINA MANUAL E MECANIZADA</t>
  </si>
  <si>
    <t>Item (EPI’s e EPC’s) por posto</t>
  </si>
  <si>
    <t>Agente de Limpeza</t>
  </si>
  <si>
    <t>Motorista Caminhão</t>
  </si>
  <si>
    <t>Motorista Ônibus</t>
  </si>
  <si>
    <t>Encarregado</t>
  </si>
  <si>
    <t>Op. Máquina</t>
  </si>
  <si>
    <t>Total Anual</t>
  </si>
  <si>
    <t>Total Mês</t>
  </si>
  <si>
    <t>Unit.</t>
  </si>
  <si>
    <t>Total (x80)</t>
  </si>
  <si>
    <t>Total (x8)</t>
  </si>
  <si>
    <t>Total (x4)</t>
  </si>
  <si>
    <t>Jaqueta com refletivo (NBR 15.292)</t>
  </si>
  <si>
    <t>Calça de brim pesado profissional com refletivo</t>
  </si>
  <si>
    <t>Camiseta básica, malha fria PV com faixa refletiva, manga curta</t>
  </si>
  <si>
    <t>Camiseta básica, malha fria PV com faixa refletiva, manga longa</t>
  </si>
  <si>
    <t>Boné</t>
  </si>
  <si>
    <t>Óculos de Proteção</t>
  </si>
  <si>
    <t>Protetor Auricular Plug silicone</t>
  </si>
  <si>
    <t>Capa de Chuva com refletivo</t>
  </si>
  <si>
    <t>Colete de Segurança Refletivo tipo “X”</t>
  </si>
  <si>
    <t>Luvas de Algodão Pigmentada</t>
  </si>
  <si>
    <t>Protetor Solar (FPS 50) - 200ml</t>
  </si>
  <si>
    <t>Botina de segurança em raspa com biqueira plástica</t>
  </si>
  <si>
    <t>Perneira de proteção 3 talas, com velcro</t>
  </si>
  <si>
    <t>Cone de Sinalização</t>
  </si>
  <si>
    <t>EPC</t>
  </si>
  <si>
    <t>Redes de Proteção</t>
  </si>
  <si>
    <t>Fonte quantitativo: Manual  Limpeza Urbana - TCE/GO</t>
  </si>
  <si>
    <t>B) VARRIÇÃO</t>
  </si>
  <si>
    <t>Total (x60)</t>
  </si>
  <si>
    <t>Total (x2)</t>
  </si>
  <si>
    <t>Total (x1)</t>
  </si>
  <si>
    <t>Protetor Auricular Plug Silicone</t>
  </si>
  <si>
    <t>Protetor Solar (FPS 50) – 200ml</t>
  </si>
  <si>
    <t>C) PINTURA MEIO FIO</t>
  </si>
  <si>
    <t>Motorista Caminhão Encarregado</t>
  </si>
  <si>
    <t>Total (x21)</t>
  </si>
  <si>
    <t>Total (x3)</t>
  </si>
  <si>
    <t>D) EQUIPE TÉCNICA</t>
  </si>
  <si>
    <t>Téc. Seg. Trabalho</t>
  </si>
  <si>
    <t>Engenheiro</t>
  </si>
  <si>
    <t>Fonte: Informação repassapada pela contratada a fiscalização do contrato</t>
  </si>
  <si>
    <t>E) VARRIÇÃO MECANIZADA</t>
  </si>
  <si>
    <t>F) CUSTO EPI E EPC</t>
  </si>
  <si>
    <t>Tipo</t>
  </si>
  <si>
    <t>Valor Unitário</t>
  </si>
  <si>
    <t>EPI</t>
  </si>
  <si>
    <t>par</t>
  </si>
  <si>
    <t>F) DESTINAÇÃO FINAL DE RESÍDUOS</t>
  </si>
  <si>
    <t>OBJETO</t>
  </si>
  <si>
    <t>MÉDIA</t>
  </si>
  <si>
    <t>MEDIANA</t>
  </si>
  <si>
    <t>DESVIO PADRÃO</t>
  </si>
  <si>
    <t>COEF. VARIAÇÃO</t>
  </si>
  <si>
    <t>VALOR UTILIZADO</t>
  </si>
  <si>
    <t>COTAÇÕES EQUIPE</t>
  </si>
  <si>
    <t>FONTE</t>
  </si>
  <si>
    <t>Serviço de destinação final de resíduos</t>
  </si>
  <si>
    <t>Prefeitura de Alvorada</t>
  </si>
  <si>
    <t>Prefeitura de Eldorado do Sul</t>
  </si>
  <si>
    <t>Prefeitura de Guarani das Missões</t>
  </si>
  <si>
    <t>G) RASTREAMENTO DE FROTA POR GPS</t>
  </si>
  <si>
    <t>Serviço - Insumo</t>
  </si>
  <si>
    <t>R$/Unid.</t>
  </si>
  <si>
    <t>Data Base Pesquisa</t>
  </si>
  <si>
    <t>INSTALAÇÃO DO SISTEMA INCL. IDENTIFICADOR DE MOTORISTA POR I-BUTTON</t>
  </si>
  <si>
    <t>EMBASA - F039722414</t>
  </si>
  <si>
    <t>SERVIÇO DE RASTREAMENTO POR GPS, INCL. MONITORAMENTO E GESTÃO DE FROTA</t>
  </si>
  <si>
    <t>Mês</t>
  </si>
  <si>
    <t>EMBASA - F039722412</t>
  </si>
  <si>
    <t>H) LOCAÇÃO DE BANHEIRO QUÍMICO</t>
  </si>
  <si>
    <t>Locação de banheiro químico</t>
  </si>
  <si>
    <t>Consórcio Intermunicipal Centro-Sul</t>
  </si>
  <si>
    <t xml:space="preserve"> CODECA – Companhia de Desenvolvimento de Caxias do Sul</t>
  </si>
  <si>
    <t>MUNICIPIO DE CLAUDIA</t>
  </si>
  <si>
    <t>Excluir esta linha caso a contratação seja por preço global mensal</t>
  </si>
  <si>
    <t>Orientações para preenchimento:</t>
  </si>
  <si>
    <t xml:space="preserve">1. Esta planilha é somente um modelo-base, devendo ser adaptada para cada caso concreto. </t>
  </si>
  <si>
    <t>Qualquer custo previsto no edital e não contemplado nesta planilha deverá ser devidamente incluído.</t>
  </si>
  <si>
    <t>2. Antes de preenchê-la, leia a Orientação Técnica - Serviço de coleta de resíduos sólidos domiciliares</t>
  </si>
  <si>
    <t>3. Preencher somente células em amarelo</t>
  </si>
  <si>
    <t>4. As células azuis deverão ter seus valores preenchidos em outra planilha do arquivo.</t>
  </si>
  <si>
    <t>O TCE/RS não se responsabiliza pelo uso incorreto desta planilha.</t>
  </si>
  <si>
    <t>O orçamento deve ser realizado por responsável técnico habilitado e é de responsabilidade do seu autor.</t>
  </si>
  <si>
    <t xml:space="preserve">1. Capina e Roçada Mecanizada </t>
  </si>
  <si>
    <t>Planilha de Composição de Custos</t>
  </si>
  <si>
    <t>Orçamento Sintético</t>
  </si>
  <si>
    <t>Descrição do Item</t>
  </si>
  <si>
    <t>Custo (R$/mês)</t>
  </si>
  <si>
    <t>%</t>
  </si>
  <si>
    <t xml:space="preserve">    3.1.1. Depreciação    </t>
  </si>
  <si>
    <t xml:space="preserve">    3.1.2. Remuneração do Capital    </t>
  </si>
  <si>
    <t xml:space="preserve">    3.2.1. Depreciação    </t>
  </si>
  <si>
    <t xml:space="preserve">    3.2.2. Remuneração do Capital    </t>
  </si>
  <si>
    <t>3.3. Trator Capinadeira 85 CV equipado com 01 capinadeira/Vassoura Mecânica.</t>
  </si>
  <si>
    <t xml:space="preserve">    3.3.1. Depreciação    </t>
  </si>
  <si>
    <t xml:space="preserve">    3.3.2. Remuneração do Capital    </t>
  </si>
  <si>
    <t>3.4. Trator Capinadeira 85 CV equipado com 02 capinadeiras/Vassoura Mecânicas.</t>
  </si>
  <si>
    <t xml:space="preserve">    3.4.1. Depreciação    </t>
  </si>
  <si>
    <t xml:space="preserve">    3.4.2. Remuneração do Capital    </t>
  </si>
  <si>
    <t>PREÇO TOTAL MENSAL COM A COLETA</t>
  </si>
  <si>
    <t>Quantitativos</t>
  </si>
  <si>
    <t>Mão-de-obra</t>
  </si>
  <si>
    <t>Total de mão-de-obra (postos de trabalho)</t>
  </si>
  <si>
    <t>Veículos e Equipamentos</t>
  </si>
  <si>
    <t>Total de Veículos e Equipamentos</t>
  </si>
  <si>
    <t>Fator de utilização (FU)</t>
  </si>
  <si>
    <t>1. Mão-de-obra</t>
  </si>
  <si>
    <t>1.1. Operários/Agentes de Limpeza</t>
  </si>
  <si>
    <t>Discriminação</t>
  </si>
  <si>
    <t>Custo unitário</t>
  </si>
  <si>
    <t>Subtotal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</si>
  <si>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</si>
  <si>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</si>
  <si>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t>Piso da categoria</t>
  </si>
  <si>
    <t>mês</t>
  </si>
  <si>
    <t>CBO: 6220</t>
  </si>
  <si>
    <t>Adicional de Insalubridade</t>
  </si>
  <si>
    <t>Insalubridade: Estabelecido em convenção coletiva</t>
  </si>
  <si>
    <t>Soma</t>
  </si>
  <si>
    <t>Encargos Sociais</t>
  </si>
  <si>
    <t>Total por Coletor</t>
  </si>
  <si>
    <t>Total do Efetivo</t>
  </si>
  <si>
    <t>homem</t>
  </si>
  <si>
    <t>Fator de utilização</t>
  </si>
  <si>
    <t>1.2. Encarregado de Equipe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</si>
  <si>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</si>
  <si>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</si>
  <si>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t>Referência CBO 6220, aplicado 15%</t>
  </si>
  <si>
    <t>Por não existir o cargo em convenção coletiva</t>
  </si>
  <si>
    <t xml:space="preserve"> Metodologia utilizada pela empresa do contrato nº 496/2018 </t>
  </si>
  <si>
    <t>1.3. Motorista Caminhão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</si>
  <si>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</si>
  <si>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</si>
  <si>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t>Piso da categoria (2)</t>
  </si>
  <si>
    <t>Salário mínimo nacional (1)</t>
  </si>
  <si>
    <t>Base de cálculo da Insalubridade</t>
  </si>
  <si>
    <t>Total por Motorista</t>
  </si>
  <si>
    <t>1.4. Motorista Ônibus Urbano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</si>
  <si>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</si>
  <si>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Fonte: CCT.sindimetropolitamo</t>
  </si>
  <si>
    <t>1.5. Operador de Máquina Rodoviária (Minicarregadeira e Trator Capinadeira)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</si>
  <si>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</si>
  <si>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</si>
  <si>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t>1.6. Vale Transporte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</si>
  <si>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</si>
  <si>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Vale Transporte</t>
  </si>
  <si>
    <t>R$</t>
  </si>
  <si>
    <t>Fonte: Valor passagem Sogal, antes da gratuidade</t>
  </si>
  <si>
    <t>Dias Trabalhados por mês</t>
  </si>
  <si>
    <t>dia</t>
  </si>
  <si>
    <t>dias trabalhados: fonte - Manual de Limpeza Urbana - TCE/GO</t>
  </si>
  <si>
    <t>vale</t>
  </si>
  <si>
    <t>1.7. Vale-refeição (diário)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</si>
  <si>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</si>
  <si>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unidade</t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</si>
  <si>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</si>
  <si>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</si>
  <si>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</si>
  <si>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https://sinecarga.org.br/wp/</t>
    </r>
  </si>
  <si>
    <t>1.8. Auxílio Alimentação (mensal)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</si>
  <si>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</si>
  <si>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</si>
  <si>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https://sinecarga.org.br/wp/</t>
    </r>
  </si>
  <si>
    <t>Custo Mensal com Mão-de-obra (R$/mês)</t>
  </si>
  <si>
    <t>2. Uniformes e Equipamentos de Proteção Individual</t>
  </si>
  <si>
    <t>2.1. Uniformes e EPIs para Operários/Agente de Limpeza</t>
  </si>
  <si>
    <t>Durabilidade (meses)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</si>
  <si>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</si>
  <si>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2.2. Uniformes e EPIs para Encarregado de Equipe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</si>
  <si>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</si>
  <si>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2.3. Uniformes e EPIs para Motorista Caminhão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</si>
  <si>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</si>
  <si>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2.4. Uniformes e EPIs para Motorista Ônibus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</si>
  <si>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</si>
  <si>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2.5. Uniformes e EPIs para Operador de Máquina Rodoviária (Minicarregadeira e Trator Capinadeira)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</si>
  <si>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</si>
  <si>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Mensal com Uniformes e EPIs (R$/mês)</t>
  </si>
  <si>
    <t>3. Veículos e Equipamentos</t>
  </si>
  <si>
    <t>3.1 Caminhão Basculante com capacidade de 6m³ – Pot. Min. 136 Kw (185CV)</t>
  </si>
  <si>
    <t>3.1.1. Depreciação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</si>
  <si>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</si>
  <si>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aquisição do chassis</t>
  </si>
  <si>
    <t>Vida útil do chassis</t>
  </si>
  <si>
    <t>anos</t>
  </si>
  <si>
    <t>Idade do veículo</t>
  </si>
  <si>
    <t>Depreciação do chassis</t>
  </si>
  <si>
    <t>Depreciação mensal caminhão</t>
  </si>
  <si>
    <t>Total por veículo</t>
  </si>
  <si>
    <t>Total da frota</t>
  </si>
  <si>
    <t>3.1.2. Remuneração do Capital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</si>
  <si>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</si>
  <si>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do chassis</t>
  </si>
  <si>
    <t>Taxa de juros anual nominal</t>
  </si>
  <si>
    <t>Valor do veículo proposto (V0)</t>
  </si>
  <si>
    <t>Investimento médio total do chassis</t>
  </si>
  <si>
    <t>Remuneração mensal de capital do chassis</t>
  </si>
  <si>
    <t>3.1.3. Impostos e Seguros - Caminhão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</si>
  <si>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</si>
  <si>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IPVA</t>
  </si>
  <si>
    <t>Licenciamento e Seguro obrigatório</t>
  </si>
  <si>
    <t>Seguro contra terceiros</t>
  </si>
  <si>
    <t>Impostos e seguros mensais</t>
  </si>
  <si>
    <t>3.1.4. Consumos</t>
  </si>
  <si>
    <t>Quilometragem mensal</t>
  </si>
  <si>
    <t>Fator de Consumo (litros/mês) para combustíveis, lubrificantes, filtros e graxas calculados pelo coeficiente de consumo, para toda a frota</t>
  </si>
  <si>
    <t>Consumo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</si>
  <si>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</si>
  <si>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óleo diesel</t>
  </si>
  <si>
    <t>Litro</t>
  </si>
  <si>
    <t>Custo mensal com combustíveis, lubrificantes, filtros e graxas</t>
  </si>
  <si>
    <t>R$/mês</t>
  </si>
  <si>
    <t>3.1.5. Manutenção</t>
  </si>
  <si>
    <t>K/(VU*12)</t>
  </si>
  <si>
    <t>Valor do Veículo Novo (VN)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</si>
  <si>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</si>
  <si>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manutenção (CM)</t>
  </si>
  <si>
    <t>3.1.6. Pneus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</si>
  <si>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</si>
  <si>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do jogo de pneus</t>
  </si>
  <si>
    <t>Número de recapagens por pneu</t>
  </si>
  <si>
    <t>Custo de recapagem</t>
  </si>
  <si>
    <t>Custo jg. compl. + 1 recap./ km rodado</t>
  </si>
  <si>
    <t>km/jogo</t>
  </si>
  <si>
    <t>Custo mensal com pneus</t>
  </si>
  <si>
    <t>km</t>
  </si>
  <si>
    <t>3.1.7. Locação de Banheiro Químico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</si>
  <si>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</si>
  <si>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3.1.8. Destinação Final dos Resíduos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</si>
  <si>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</si>
  <si>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Destinação final dos resíduos da capina e roçada</t>
  </si>
  <si>
    <t>3.1.9. Monitoramento da Frota</t>
  </si>
  <si>
    <t>Total (R$)</t>
  </si>
  <si>
    <t>Instalação dos equipamentos de monitoramento</t>
  </si>
  <si>
    <t>cj</t>
  </si>
  <si>
    <t>Custo mensal da instalação</t>
  </si>
  <si>
    <t>Serviço de Rastreamento por GPS, incluso monitoramento e Gestão de Frota</t>
  </si>
  <si>
    <t>unidade x mês</t>
  </si>
  <si>
    <t>Custo mensal do rastreamento por Veículo</t>
  </si>
  <si>
    <t>Custo Mensal com Monitoramento da Frota (R$/mês)</t>
  </si>
  <si>
    <t>3.2. Retroescavadeira sobre rodas com carregadeira, tração 4x4, potência líq. 88 HP</t>
  </si>
  <si>
    <t>3.2.1. Depreciação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</si>
  <si>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</si>
  <si>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aquisição - Minicarregadeira</t>
  </si>
  <si>
    <t>Depreciação mensal</t>
  </si>
  <si>
    <t>3.2.2. Remuneração do Capital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</si>
  <si>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</si>
  <si>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do chassis - Minicarregadeira</t>
  </si>
  <si>
    <t>Investimento médio total</t>
  </si>
  <si>
    <t>Remuneração mensal de capital</t>
  </si>
  <si>
    <t>3.2.3. Impostos e Seguros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</si>
  <si>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</si>
  <si>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Licenciamento e Seguro obrigatório - Não tem</t>
  </si>
  <si>
    <t>3.2.4. Consumos</t>
  </si>
  <si>
    <t>80% da distância percorrida pela equipe de Capina e Roçada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</si>
  <si>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</si>
  <si>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3.2.5. Manutenção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</si>
  <si>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</si>
  <si>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manutenção</t>
  </si>
  <si>
    <t>R$/km rodado</t>
  </si>
  <si>
    <t>3.2.6. Pneus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</si>
  <si>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</si>
  <si>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do jogo de pneus dianteiro</t>
  </si>
  <si>
    <t>Custo do jogo de pneus traseiro</t>
  </si>
  <si>
    <t>3.2.7. Monitoramento da Frota</t>
  </si>
  <si>
    <t xml:space="preserve">3.3. Trator Capinadeira Pot. Min 85 CV equipado com 01 capinadeira/Vassoura Mecânica
</t>
  </si>
  <si>
    <t>3.3.1. Depreciação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</si>
  <si>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</si>
  <si>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Depreciação mensal veículos coletores</t>
  </si>
  <si>
    <t>Custo de aquisição da vassoura mecânica</t>
  </si>
  <si>
    <t>Vida útil vassoura mecânica</t>
  </si>
  <si>
    <t>Idade da vassoura mecânica</t>
  </si>
  <si>
    <t>Depreciação da vassoura mecânica</t>
  </si>
  <si>
    <t>Depreciação mensal da vassoura mecânica</t>
  </si>
  <si>
    <t>3.3.2. Remuneração do Capital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</si>
  <si>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</si>
  <si>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da vassoura mecânica</t>
  </si>
  <si>
    <t>Valor da vassoura mecânica proposta (V0)</t>
  </si>
  <si>
    <t>Investimento médio total da vassoura mecânica</t>
  </si>
  <si>
    <t>Remuneração mensal de capital da vassoura</t>
  </si>
  <si>
    <t>3.3.3. Impostos e Seguros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</si>
  <si>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</si>
  <si>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3.3.4. Consumos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</si>
  <si>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</si>
  <si>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3.3.5. Manutenção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</si>
  <si>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</si>
  <si>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3.3.6. Pneus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</si>
  <si>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</si>
  <si>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do jogo de pneus  – Pneu Dianteiro</t>
  </si>
  <si>
    <t>Custo do jogo de pneus  – Pneu Traseiro</t>
  </si>
  <si>
    <t>3.3.7. Monitoramento da Frota</t>
  </si>
  <si>
    <t>3.4.1. Depreciação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</si>
  <si>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</si>
  <si>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3.4.2. Remuneração do Capital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</si>
  <si>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</si>
  <si>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3.4.3. Impostos e Seguros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</si>
  <si>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</si>
  <si>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3.4.4. Consumos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</si>
  <si>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</si>
  <si>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3.4.5. Manutenção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</si>
  <si>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</si>
  <si>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3.4.6. Pneus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</si>
  <si>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</si>
  <si>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do jogo de pneus Dianteiros</t>
  </si>
  <si>
    <t>Custo do jogo de pneus Traseiros</t>
  </si>
  <si>
    <t>3.4.7. Monitoramento da Frota</t>
  </si>
  <si>
    <t>3.5. Veículo para transporte de pessoal (Miniônibus) – Mín. 30 lugares, Pot. Min 81 Kw (110 Cv)</t>
  </si>
  <si>
    <t>3.5.1 Depreciação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</si>
  <si>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</si>
  <si>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Depreciação mensal onibus</t>
  </si>
  <si>
    <t>3.5.2 Remuneração de Capital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</si>
  <si>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</si>
  <si>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3.5.3. Impostos e Seguros - Caminhão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</si>
  <si>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</si>
  <si>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3.5.4. Consumos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</si>
  <si>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</si>
  <si>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3.5.5. Manutenção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</si>
  <si>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</si>
  <si>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manutenção dos caminhões</t>
  </si>
  <si>
    <t>3.5.6. Pneus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</si>
  <si>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</si>
  <si>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3.5.7. Monitoramento da Frota</t>
  </si>
  <si>
    <t>3.6. Roçadeira Costal/Lateral, Pot. Min 4 HP, a Gasolina</t>
  </si>
  <si>
    <t>3.6.1 Depreciação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</si>
  <si>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</si>
  <si>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3.6.2 Remuneração de Capital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</si>
  <si>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</si>
  <si>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3.6.3. Consumos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</si>
  <si>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</si>
  <si>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Gasolina</t>
  </si>
  <si>
    <t>3.7. Soprador Costal, Pot. Min 3,48 HP</t>
  </si>
  <si>
    <t>3.7.1 Depreciação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</si>
  <si>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</si>
  <si>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3.7.2 Remuneração de Capital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</si>
  <si>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</si>
  <si>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3.7.3. Consumos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</si>
  <si>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</si>
  <si>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Mensal com Veículos e Equipamentos (R$/mês)</t>
  </si>
  <si>
    <t>4. Ferramentas, Materiais de Consumo e EPC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</si>
  <si>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</si>
  <si>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Mensal com Ferramentas e Materiais de Consumo (R$/mês)</t>
  </si>
  <si>
    <t>CUSTO TOTAL MENSAL COM DESPESAS OPERACIONAIS (R$/mês)</t>
  </si>
  <si>
    <t>5. Benefícios e Despesas Indiretas - BDI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</si>
  <si>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</si>
  <si>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Benefícios e despesas indiretas</t>
  </si>
  <si>
    <t>CUSTO MENSAL COM BDI (R$/mês)</t>
  </si>
  <si>
    <t>6. Apropriação Preço do percentual da Equipe Técnica</t>
  </si>
  <si>
    <t>Fator de utilização (FU) da Equipe Técnica para o serviço</t>
  </si>
  <si>
    <t>Preço Mensal Equipe Técnica (R$/mês)</t>
  </si>
  <si>
    <t>PREÇO APROPRIADO DA EQUIPE TÉCNICA PARA O SERVIÇO (R$/mês)</t>
  </si>
  <si>
    <t>PREÇO MENSAL TOTAL (R$/mês)</t>
  </si>
  <si>
    <t xml:space="preserve">Extensão estimada de Capina e Roçada por mês: </t>
  </si>
  <si>
    <t>PREÇO POR KM:  [A/B]</t>
  </si>
  <si>
    <t>R$/Km</t>
  </si>
  <si>
    <t>2. Varrição de Vias e Logradouros Públicos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</si>
  <si>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</si>
  <si>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</si>
  <si>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t>Horas Extras (100%)</t>
  </si>
  <si>
    <t>hora</t>
  </si>
  <si>
    <t>Descanso Semanal Remunerado (DSR) - hora extra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</si>
  <si>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</si>
  <si>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</si>
  <si>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t>Metodologia utilizada pela empresa do contrato nº 496/2018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</si>
  <si>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</si>
  <si>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</si>
  <si>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t>1.4. Vale Transporte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</si>
  <si>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</si>
  <si>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1.5. Vale-refeição (diário)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</si>
  <si>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</si>
  <si>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</si>
  <si>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</si>
  <si>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</si>
  <si>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t>1.6. Auxílio Alimentação (mensal)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</si>
  <si>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</si>
  <si>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</si>
  <si>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</si>
  <si>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</si>
  <si>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</si>
  <si>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3.1. Caminhão toco, carga útil 9480 kg, potência mínima 185 CV, com carroceria fixa, aberta, de madeira, para transporte geral de carga seca, com dimensões aproximadas de 2,50 x 6,50 x 0,50 m.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</si>
  <si>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</si>
  <si>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aquisição - Carroceria</t>
  </si>
  <si>
    <t>Idade</t>
  </si>
  <si>
    <t>Depreciação</t>
  </si>
  <si>
    <t>Depreciação mensal da carroceria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</si>
  <si>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</si>
  <si>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da carroceria</t>
  </si>
  <si>
    <t>Valor proposto (V0)</t>
  </si>
  <si>
    <t>Remuneração mensal de capital da carroceria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</si>
  <si>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</si>
  <si>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</si>
  <si>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</si>
  <si>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</si>
  <si>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</si>
  <si>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</si>
  <si>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Destinação final dos resíduos da varrição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</si>
  <si>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</si>
  <si>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</si>
  <si>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Extensão estimada de Varrição por mês: 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</si>
  <si>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</si>
  <si>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</si>
  <si>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t>1.2. Motorista Caminhão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</si>
  <si>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</si>
  <si>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</si>
  <si>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t>1.3. Vale Transporte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</si>
  <si>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</si>
  <si>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1.4. Vale-refeição (diário)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</si>
  <si>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</si>
  <si>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</si>
  <si>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</si>
  <si>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t>1.5. Auxílio Alimentação (mensal)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</si>
  <si>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</si>
  <si>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</si>
  <si>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</si>
  <si>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2.2. Uniformes e EPIs para Motorista Caminhão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</si>
  <si>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</si>
  <si>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3.1. Caminhão PBT mínimo de 14 (quatorze) toneladas equipado com varredeira mecânica 6,5m³ 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</si>
  <si>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</si>
  <si>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locação - Varredeira mecânica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</si>
  <si>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</si>
  <si>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</si>
  <si>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</si>
  <si>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</si>
  <si>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manutenção dos caminhão</t>
  </si>
  <si>
    <t>OBS: Para a varredeira mecânica não foi considerado o custo de manutanção, devido esse custo ser absorvido pela locação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</si>
  <si>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</si>
  <si>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3.1.7. Monitoramento da Frota</t>
  </si>
  <si>
    <t>4. Benefícios e Despesas Indiretas - BDI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</si>
  <si>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</si>
  <si>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5. Apropriação Preço do percentual da Equipe Técnica</t>
  </si>
  <si>
    <t>3. Pintura de Meio-Fios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</si>
  <si>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</si>
  <si>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</si>
  <si>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t>1.2. Motorista Caminhão - Encarregado de Equipe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</si>
  <si>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</si>
  <si>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</si>
  <si>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t>Cargo motorista de caminhão, aplicado 15%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</si>
  <si>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</si>
  <si>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</si>
  <si>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</si>
  <si>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</si>
  <si>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</si>
  <si>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https://www.setcergs.com.br/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</si>
  <si>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</si>
  <si>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2.2. Uniformes e EPIs para Motorista-Encarregado de Equipe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</si>
  <si>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</si>
  <si>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3.1. Caminhão toco, Pot. Min. 150 CV com carroceria fixa, aberta, de madeira, e com cabine suplementar para 6 passageiros, com capacidade total de no mínimo 08 passageiros. (2 na cabine frontal, 6 na cabine suplementar)
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</si>
  <si>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</si>
  <si>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</si>
  <si>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</si>
  <si>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</si>
  <si>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</si>
  <si>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</si>
  <si>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Custo do jogo de pneus 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</si>
  <si>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</si>
  <si>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3.1.8. Monitoramento da Frota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</si>
  <si>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</si>
  <si>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</si>
  <si>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 xml:space="preserve">Extensão estimada de Pintura de Meio-Fio por mês: </t>
  </si>
  <si>
    <t>5. Equipe Técnica</t>
  </si>
  <si>
    <t>Fator de utilização (FU) Encarregado Geral, Gerente Geral e Téc. Seg. do Trabalho</t>
  </si>
  <si>
    <t>Fator de utilização (FU) Responsável Técnico (Engenheiro/ 20 horas semanais)</t>
  </si>
  <si>
    <t>1.1. Encarregado Geral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</si>
  <si>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</si>
  <si>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</si>
  <si>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t>CBO: 4110</t>
  </si>
  <si>
    <t>Referência CBO 4110, aplicado 25%</t>
  </si>
  <si>
    <t>Total por Encarregado Geral</t>
  </si>
  <si>
    <t>1.2. Gerente Geral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</si>
  <si>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</si>
  <si>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</si>
  <si>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t>Referência CBO 4110, aplicado 30%</t>
  </si>
  <si>
    <t>Total por Gerente Geral</t>
  </si>
  <si>
    <t>1.3. Técnico de Segurança do Trabalho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</si>
  <si>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</si>
  <si>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Fonte: CCT.sinditestrs</t>
  </si>
  <si>
    <t>Total por Técnico de Segurança do Trabalho</t>
  </si>
  <si>
    <t>1.4. Responsável Técnico (Engenheiro/ 20 horas semanais)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</si>
  <si>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</si>
  <si>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https://senge.org.br/</t>
    </r>
  </si>
  <si>
    <t>Total por Responsável Técnico</t>
  </si>
  <si>
    <t>1.5. Vale Transporte Gerente Geral, Técnico de Segurança do Trabalho e Engenheiro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</si>
  <si>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</si>
  <si>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1.6. Vale Transporte Encarregado Geral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</si>
  <si>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</si>
  <si>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1.6. Vale-refeição (diário)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</si>
  <si>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</si>
  <si>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</si>
  <si>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r>
      <rPr>
        <sz val="10"/>
        <color theme="1"/>
        <rFont val="Arial"/>
      </rPr>
      <t xml:space="preserve">Fonte: </t>
    </r>
    <r>
      <rPr>
        <u/>
        <sz val="10"/>
        <color rgb="FF1155CC"/>
        <rFont val="Arial"/>
      </rPr>
      <t>CCT.SEEAC.RS</t>
    </r>
  </si>
  <si>
    <t>1.7. Auxílio Alimentação (mensal)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</si>
  <si>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</si>
  <si>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2.1. Uniformes e EPIs para Encarregado Geral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</si>
  <si>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</si>
  <si>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2.2. Uniformes e EPIs para Gerente Geral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</si>
  <si>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</si>
  <si>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2.3. Uniformes e EPIs para Técnico de Segurança do Trabalho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</si>
  <si>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</si>
  <si>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2.4. Uniformes e EPIs para Responsável Técnico (Engenheiro/ Não Integral)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</si>
  <si>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</si>
  <si>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frasco 200ml</t>
  </si>
  <si>
    <t>3.1. Veículo Tipo Passeio 1.0, a Gasolina – 5 passageiros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</si>
  <si>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</si>
  <si>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Depreciação mensal veículo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</si>
  <si>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</si>
  <si>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</si>
  <si>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</si>
  <si>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</si>
  <si>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manutenção do veículo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</si>
  <si>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</si>
  <si>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Custo de recapagem – Não será realizado</t>
  </si>
  <si>
    <t>3.2 Picape Utilitária, cabine Simples 1.6</t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</si>
  <si>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</si>
  <si>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</si>
  <si>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</si>
  <si>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</si>
  <si>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</si>
  <si>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</si>
  <si>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r>
      <rPr>
        <sz val="10"/>
        <color theme="1"/>
        <rFont val="Arial"/>
      </rPr>
      <t xml:space="preserve">Custo jg. compl. + </t>
    </r>
    <r>
      <rPr>
        <sz val="10"/>
        <color rgb="FFFF0000"/>
        <rFont val="Arial"/>
      </rPr>
      <t>X</t>
    </r>
    <r>
      <rPr>
        <sz val="10"/>
        <color theme="1"/>
        <rFont val="Arial"/>
      </rPr>
      <t xml:space="preserve"> recap./ km rodado</t>
    </r>
  </si>
  <si>
    <r>
      <rPr>
        <b/>
        <sz val="9"/>
        <color theme="1"/>
        <rFont val="Arial"/>
      </rPr>
      <t xml:space="preserve">Total </t>
    </r>
    <r>
      <rPr>
        <b/>
        <u/>
        <sz val="9"/>
        <color theme="1"/>
        <rFont val="Arial"/>
      </rPr>
      <t>(R$)</t>
    </r>
  </si>
  <si>
    <t>1. Preencha previamente os dados de entrada na planilha 3.CAGED</t>
  </si>
  <si>
    <t xml:space="preserve">2. Composição dos Encargos Sociais </t>
  </si>
  <si>
    <t>Código</t>
  </si>
  <si>
    <t>Descrição</t>
  </si>
  <si>
    <t>A1</t>
  </si>
  <si>
    <t>INSS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</si>
  <si>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</si>
  <si>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</si>
  <si>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</si>
  <si>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</si>
  <si>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</si>
  <si>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</si>
  <si>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</si>
  <si>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</si>
  <si>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</si>
  <si>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Salário educação</t>
  </si>
  <si>
    <t>A7</t>
  </si>
  <si>
    <t>Seguro contra acidentes de trabalho</t>
  </si>
  <si>
    <t>A8</t>
  </si>
  <si>
    <t>FGTS</t>
  </si>
  <si>
    <t>A</t>
  </si>
  <si>
    <t>SOMA GRUPO A</t>
  </si>
  <si>
    <t>B1</t>
  </si>
  <si>
    <t>Férias gozadas</t>
  </si>
  <si>
    <t>B2</t>
  </si>
  <si>
    <t>13º salário</t>
  </si>
  <si>
    <t>B3</t>
  </si>
  <si>
    <t>Licença Paternidade</t>
  </si>
  <si>
    <t>B4</t>
  </si>
  <si>
    <t>Faltas justificadas</t>
  </si>
  <si>
    <t>B5</t>
  </si>
  <si>
    <t>Auxilio acidente de trabalho</t>
  </si>
  <si>
    <t>B6</t>
  </si>
  <si>
    <t>Auxilio doença</t>
  </si>
  <si>
    <t>B</t>
  </si>
  <si>
    <t>SOMA GRUPO B</t>
  </si>
  <si>
    <t>C1</t>
  </si>
  <si>
    <t>Aviso prévio indenizado</t>
  </si>
  <si>
    <t>C2</t>
  </si>
  <si>
    <t xml:space="preserve">Férias indenizadas </t>
  </si>
  <si>
    <t>C3</t>
  </si>
  <si>
    <t>Férias indenizadas s/ aviso previo inden.</t>
  </si>
  <si>
    <t>C4</t>
  </si>
  <si>
    <t>Depósito rescisão sem justa causa</t>
  </si>
  <si>
    <t>C5</t>
  </si>
  <si>
    <t>Indenização adicional</t>
  </si>
  <si>
    <t>C</t>
  </si>
  <si>
    <t>SOMA GRUPO C</t>
  </si>
  <si>
    <t>D1</t>
  </si>
  <si>
    <t>Reincidência de Grupo A sobre Grupo B</t>
  </si>
  <si>
    <t>D2</t>
  </si>
  <si>
    <t>Reincidência de FGTS sobre aviso prévio indenizado</t>
  </si>
  <si>
    <t>D</t>
  </si>
  <si>
    <t>SOMA GRUPO D</t>
  </si>
  <si>
    <t>SOMA (A+B+C+D)</t>
  </si>
  <si>
    <t>CÁLCULO DAS VERBAS INDENIZATÓRIAS DOS EMPREGADOS NO SETOR DE COLETA DE RSU</t>
  </si>
  <si>
    <t>Tendo em vista que o CAGED foi descontinuado em janeiro de 2020, esta planilha foi atualizada até 31/12/2019.</t>
  </si>
  <si>
    <t>Preencha as células em amarelo</t>
  </si>
  <si>
    <t>3. CAGED</t>
  </si>
  <si>
    <t>Rio Grande do Sul  - Coleta de Resíduos Não-Perigosos - CNAE 38114</t>
  </si>
  <si>
    <t>Admissões</t>
  </si>
  <si>
    <t>Desligamentos</t>
  </si>
  <si>
    <t>Dispensados com justa causa</t>
  </si>
  <si>
    <t>Dispensados sem justa causa</t>
  </si>
  <si>
    <t>Espontâneos</t>
  </si>
  <si>
    <t>Fim de contrato por prazo determinado</t>
  </si>
  <si>
    <t>Término de contrato</t>
  </si>
  <si>
    <t>Aposentados</t>
  </si>
  <si>
    <t>Mortos</t>
  </si>
  <si>
    <t>Transferência de saída</t>
  </si>
  <si>
    <t>Acordo</t>
  </si>
  <si>
    <t xml:space="preserve"> </t>
  </si>
  <si>
    <t>Indicadores</t>
  </si>
  <si>
    <t>Estoque recuperado início do Período 01-04-2024</t>
  </si>
  <si>
    <t>Estoque recuperado final do Período 31-03-2025</t>
  </si>
  <si>
    <t>Variação Emprego Absoluta de 01-04-2024 a 31-03-2025</t>
  </si>
  <si>
    <t>Estoque Médio</t>
  </si>
  <si>
    <t>% Demitidos s/ Justa Causa em relação ao Estoque Médio</t>
  </si>
  <si>
    <t>Taxa de Rotatividade</t>
  </si>
  <si>
    <t>Rotatividade temporal (meses)</t>
  </si>
  <si>
    <t>Dias ano</t>
  </si>
  <si>
    <t>1/3 de férias (dias)</t>
  </si>
  <si>
    <t>Férias (dias)</t>
  </si>
  <si>
    <t>13º Salário (dias)</t>
  </si>
  <si>
    <t>Dias de Aviso prévio</t>
  </si>
  <si>
    <t>Multa FGTS</t>
  </si>
  <si>
    <t>Ajustado, de acordo com a nova Lei Federal nº 13.932/2019</t>
  </si>
  <si>
    <t>1. Esta planilha é somente um modelo-base e deve ser ajustada conforme cada caso concreto.</t>
  </si>
  <si>
    <t>2. Preencher somente células em amarelo</t>
  </si>
  <si>
    <t>4. Composição do BDI - Benefícios e Despesas Indiretas</t>
  </si>
  <si>
    <t>Referência estudo TCE</t>
  </si>
  <si>
    <t>1° Quartil</t>
  </si>
  <si>
    <t>Médio</t>
  </si>
  <si>
    <t>3° Quartil</t>
  </si>
  <si>
    <t>Administração Central</t>
  </si>
  <si>
    <t>AC</t>
  </si>
  <si>
    <t>Seguros/Riscos/Garantias</t>
  </si>
  <si>
    <t>SRG</t>
  </si>
  <si>
    <t>Lucro</t>
  </si>
  <si>
    <t>L</t>
  </si>
  <si>
    <t>Despesas Financeiras</t>
  </si>
  <si>
    <t>DF</t>
  </si>
  <si>
    <t>i</t>
  </si>
  <si>
    <t>Tributos - ISS</t>
  </si>
  <si>
    <t>T</t>
  </si>
  <si>
    <t>DU</t>
  </si>
  <si>
    <t>Tributos - PIS/COFINS</t>
  </si>
  <si>
    <t>Fórmula para o cálculo do BDI:</t>
  </si>
  <si>
    <t>{[(1+AC+SRG) x (1+L) x (1+DF)] / (1-T)} -1</t>
  </si>
  <si>
    <t>Resultado do cálculo do BDI:</t>
  </si>
  <si>
    <t>5. Depreciação Referencial TCE/RS (%)</t>
  </si>
  <si>
    <t>Idade do veículo (ano)</t>
  </si>
  <si>
    <t>Depreciação Média</t>
  </si>
  <si>
    <t>6. Remuneração de Capital</t>
  </si>
  <si>
    <t>Fórmula de cálculo da remuneração de capital:</t>
  </si>
  <si>
    <r>
      <rPr>
        <sz val="12"/>
        <color rgb="FF000000"/>
        <rFont val="Arial"/>
      </rPr>
      <t>J</t>
    </r>
    <r>
      <rPr>
        <vertAlign val="subscript"/>
        <sz val="12"/>
        <color rgb="FF000000"/>
        <rFont val="Arial"/>
      </rPr>
      <t>m</t>
    </r>
    <r>
      <rPr>
        <sz val="12"/>
        <color rgb="FF000000"/>
        <rFont val="Arial"/>
      </rPr>
      <t xml:space="preserve"> = remuneração de capital mensal</t>
    </r>
  </si>
  <si>
    <t>i = taxa de juros do mercado (sugere-se adotar a taxa SELIC)</t>
  </si>
  <si>
    <t>Im = investimento médio</t>
  </si>
  <si>
    <r>
      <rPr>
        <sz val="12"/>
        <color rgb="FF000000"/>
        <rFont val="Arial"/>
      </rPr>
      <t>V</t>
    </r>
    <r>
      <rPr>
        <vertAlign val="subscript"/>
        <sz val="12"/>
        <color rgb="FF000000"/>
        <rFont val="Arial"/>
      </rPr>
      <t>0</t>
    </r>
    <r>
      <rPr>
        <sz val="12"/>
        <color rgb="FF000000"/>
        <rFont val="Arial"/>
      </rPr>
      <t xml:space="preserve"> = valor inicial do bem</t>
    </r>
  </si>
  <si>
    <r>
      <rPr>
        <sz val="12"/>
        <color rgb="FF000000"/>
        <rFont val="Arial"/>
      </rPr>
      <t>V</t>
    </r>
    <r>
      <rPr>
        <vertAlign val="subscript"/>
        <sz val="12"/>
        <color rgb="FF000000"/>
        <rFont val="Arial"/>
      </rPr>
      <t>r</t>
    </r>
    <r>
      <rPr>
        <sz val="12"/>
        <color rgb="FF000000"/>
        <rFont val="Arial"/>
      </rPr>
      <t xml:space="preserve"> = valor residual do bem</t>
    </r>
  </si>
  <si>
    <t>n = vida útil do bem em 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</si>
</sst>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* #,##0.00_);_(* \(#,##0.00\);_(* \-??_);_(@_)"/>
    <numFmt numFmtId="165" formatCode="&quot;R$ &quot;#,##0.00"/>
    <numFmt numFmtId="166" formatCode="_(* #,##0_);_(* \(#,##0\);_(* \-??_);_(@_)"/>
    <numFmt numFmtId="167" formatCode="[$R$ -416]#,##0.00"/>
    <numFmt numFmtId="168" formatCode="mmm/d"/>
    <numFmt numFmtId="169" formatCode="_-* #,##0.00_-;\-* #,##0.00_-;_-* \-??_-;_-@"/>
    <numFmt numFmtId="170" formatCode="_(* #,##0.000_);_(* \(#,##0.000\);_(* \-??_);_(@_)"/>
    <numFmt numFmtId="171" formatCode="&quot;R$ &quot;#,##0.00_);&quot;(R$ &quot;#,##0.00\)"/>
    <numFmt numFmtId="172" formatCode="_(* #,##0.0000_);_(* \(#,##0.0000\);_(* \-??_);_(@_)"/>
    <numFmt numFmtId="173" formatCode="0.0000"/>
  </numFmts>
  <fonts count="53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2"/>
      <color theme="1"/>
      <name val="Arial"/>
    </font>
    <font>
      <b/>
      <sz val="12"/>
      <color rgb="FFFF0000"/>
      <name val="Arial"/>
    </font>
    <font>
      <b/>
      <sz val="10"/>
      <color rgb="FF000000"/>
      <name val="Arial"/>
    </font>
    <font>
      <sz val="10"/>
      <color rgb="FF000000"/>
      <name val="Arial"/>
    </font>
    <font>
      <sz val="11"/>
      <color theme="1"/>
      <name val="Arial"/>
    </font>
    <font>
      <sz val="10"/>
      <name val="Arial"/>
    </font>
    <font>
      <b/>
      <sz val="10"/>
      <color theme="1"/>
      <name val="Arial"/>
    </font>
    <font>
      <b/>
      <sz val="10"/>
      <color rgb="FF0070C0"/>
      <name val="Arial"/>
    </font>
    <font>
      <u/>
      <sz val="10"/>
      <color rgb="FF0000FF"/>
      <name val="Arial"/>
    </font>
    <font>
      <b/>
      <sz val="10"/>
      <color rgb="FFCE181E"/>
      <name val="Arial"/>
    </font>
    <font>
      <b/>
      <sz val="10"/>
      <color rgb="FF00000A"/>
      <name val="Arial"/>
    </font>
    <font>
      <sz val="10"/>
      <color rgb="FF00000A"/>
      <name val="Arial"/>
    </font>
    <font>
      <sz val="11"/>
      <color rgb="FF00000A"/>
      <name val="Times New Roman"/>
    </font>
    <font>
      <b/>
      <sz val="10"/>
      <color rgb="FF111111"/>
      <name val="Arial"/>
    </font>
    <font>
      <b/>
      <sz val="10"/>
      <color rgb="FF00000A"/>
      <name val="Arial"/>
    </font>
    <font>
      <sz val="10"/>
      <color theme="1"/>
      <name val="Arial"/>
    </font>
    <font>
      <sz val="8"/>
      <color theme="1"/>
      <name val="Arial"/>
    </font>
    <font>
      <b/>
      <sz val="9"/>
      <color theme="1"/>
      <name val="Arial"/>
    </font>
    <font>
      <b/>
      <sz val="12"/>
      <color rgb="FF00000A"/>
      <name val="Calibri"/>
    </font>
    <font>
      <b/>
      <sz val="10"/>
      <color rgb="FF000000"/>
      <name val="Calibri"/>
    </font>
    <font>
      <b/>
      <sz val="10"/>
      <color theme="1"/>
      <name val="Calibri"/>
    </font>
    <font>
      <sz val="9"/>
      <color theme="1"/>
      <name val="Arial"/>
    </font>
    <font>
      <u/>
      <sz val="10"/>
      <color rgb="FF0000FF"/>
      <name val="Arial"/>
    </font>
    <font>
      <b/>
      <sz val="12"/>
      <color rgb="FF000000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sz val="10"/>
      <color rgb="FF000000"/>
      <name val="Arial"/>
      <scheme val="minor"/>
    </font>
    <font>
      <sz val="10"/>
      <color theme="1"/>
      <name val="Calibri"/>
    </font>
    <font>
      <u/>
      <sz val="10"/>
      <color rgb="FF0000FF"/>
      <name val="Arial"/>
    </font>
    <font>
      <u/>
      <sz val="10"/>
      <color rgb="FF0000FF"/>
      <name val="Calibri"/>
    </font>
    <font>
      <u/>
      <sz val="10"/>
      <color rgb="FF0000FF"/>
      <name val="Calibri"/>
    </font>
    <font>
      <u/>
      <sz val="10"/>
      <color rgb="FF0000FF"/>
      <name val="Arial"/>
    </font>
    <font>
      <sz val="10"/>
      <color rgb="FFFF0000"/>
      <name val="Arial"/>
    </font>
    <font>
      <i/>
      <sz val="10"/>
      <color theme="1"/>
      <name val="Arial"/>
    </font>
    <font>
      <sz val="12"/>
      <color theme="1"/>
      <name val="Arial"/>
    </font>
    <font>
      <b/>
      <sz val="14"/>
      <color theme="1"/>
      <name val="Arial"/>
    </font>
    <font>
      <b/>
      <sz val="11"/>
      <color theme="1"/>
      <name val="Arial"/>
    </font>
    <font>
      <u/>
      <sz val="10"/>
      <color rgb="FF0000FF"/>
      <name val="Arial"/>
    </font>
    <font>
      <u/>
      <sz val="10"/>
      <color theme="1"/>
      <name val="Arial"/>
    </font>
    <font>
      <u/>
      <sz val="10"/>
      <color theme="1"/>
      <name val="Arial"/>
    </font>
    <font>
      <sz val="11"/>
      <color rgb="FF000000"/>
      <name val="Calibri"/>
    </font>
    <font>
      <b/>
      <sz val="10"/>
      <color theme="1"/>
      <name val="Arial"/>
    </font>
    <font>
      <b/>
      <i/>
      <sz val="8"/>
      <color theme="1"/>
      <name val="Arial"/>
    </font>
    <font>
      <b/>
      <i/>
      <sz val="10"/>
      <color theme="1"/>
      <name val="Arial"/>
    </font>
    <font>
      <b/>
      <sz val="10"/>
      <color rgb="FFFF0000"/>
      <name val="Arial"/>
    </font>
    <font>
      <sz val="11"/>
      <color rgb="FF000000"/>
      <name val="Arial"/>
    </font>
    <font>
      <b/>
      <sz val="11"/>
      <color rgb="FF000000"/>
      <name val="Arial"/>
    </font>
    <font>
      <sz val="12"/>
      <color rgb="FF000000"/>
      <name val="Arial"/>
    </font>
    <font>
      <b/>
      <u/>
      <sz val="9"/>
      <color theme="1"/>
      <name val="Arial"/>
    </font>
    <font>
      <u/>
      <sz val="10"/>
      <color rgb="FF1155CC"/>
      <name val="Arial"/>
    </font>
    <font>
      <vertAlign val="subscript"/>
      <sz val="12"/>
      <color rgb="FF000000"/>
      <name val="Arial"/>
    </font>
  </fonts>
  <fills count="21">
    <fill>
      <patternFill patternType="none"/>
    </fill>
    <fill>
      <patternFill patternType="gray125"/>
    </fill>
    <fill>
      <patternFill patternType="solid">
        <fgColor rgb="FFFAD3B3"/>
        <bgColor rgb="FFFAD3B3"/>
      </patternFill>
    </fill>
    <fill>
      <patternFill patternType="solid">
        <fgColor rgb="FFEBF1DE"/>
        <bgColor rgb="FFEBF1DE"/>
      </patternFill>
    </fill>
    <fill>
      <patternFill patternType="solid">
        <fgColor rgb="FFC3D69B"/>
        <bgColor rgb="FFC3D69B"/>
      </patternFill>
    </fill>
    <fill>
      <patternFill patternType="solid">
        <fgColor rgb="FFFDEADA"/>
        <bgColor rgb="FFFDEADA"/>
      </patternFill>
    </fill>
    <fill>
      <patternFill patternType="solid">
        <fgColor rgb="FFFF9900"/>
        <bgColor rgb="FFFF9900"/>
      </patternFill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FFFCC"/>
        <bgColor rgb="FFFFFFCC"/>
      </patternFill>
    </fill>
    <fill>
      <patternFill patternType="solid">
        <fgColor rgb="FFFFF200"/>
        <bgColor rgb="FFFFF200"/>
      </patternFill>
    </fill>
    <fill>
      <patternFill patternType="solid">
        <fgColor rgb="FFE6E0EC"/>
        <bgColor rgb="FFE6E0EC"/>
      </patternFill>
    </fill>
    <fill>
      <patternFill patternType="solid">
        <fgColor rgb="FFFFFF00"/>
        <bgColor rgb="FFFFFF00"/>
      </patternFill>
    </fill>
    <fill>
      <patternFill patternType="solid">
        <fgColor rgb="FFBCE4E5"/>
        <bgColor rgb="FFBCE4E5"/>
      </patternFill>
    </fill>
    <fill>
      <patternFill patternType="solid">
        <fgColor rgb="FFBFBFBF"/>
        <bgColor rgb="FFBFBFBF"/>
      </patternFill>
    </fill>
    <fill>
      <patternFill patternType="solid">
        <fgColor rgb="FFC0C0C0"/>
        <bgColor rgb="FFC0C0C0"/>
      </patternFill>
    </fill>
    <fill>
      <patternFill patternType="solid">
        <fgColor rgb="FFC6D9F1"/>
        <bgColor rgb="FFC6D9F1"/>
      </patternFill>
    </fill>
    <fill>
      <patternFill patternType="solid">
        <fgColor rgb="FFD9D9D9"/>
        <bgColor rgb="FFD9D9D9"/>
      </patternFill>
    </fill>
    <fill>
      <patternFill patternType="solid">
        <fgColor rgb="FFA6A6A6"/>
        <bgColor rgb="FFA6A6A6"/>
      </patternFill>
    </fill>
    <fill>
      <patternFill patternType="solid">
        <fgColor rgb="FFDDD9C3"/>
        <bgColor rgb="FFDDD9C3"/>
      </patternFill>
    </fill>
    <fill>
      <patternFill patternType="solid">
        <fgColor rgb="FFEEECE1"/>
        <bgColor rgb="FFEEECE1"/>
      </patternFill>
    </fill>
  </fills>
  <borders count="15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hair">
        <color rgb="FF000000"/>
      </bottom>
      <diagonal/>
    </border>
    <border>
      <left/>
      <right/>
      <top style="medium">
        <color rgb="FF000000"/>
      </top>
      <bottom style="hair">
        <color rgb="FF000000"/>
      </bottom>
      <diagonal/>
    </border>
    <border>
      <left/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hair">
        <color rgb="FF000000"/>
      </bottom>
      <diagonal/>
    </border>
    <border>
      <left/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695">
    <xf numFmtId="0" fontId="0" fillId="0" borderId="0" xfId="0" applyFont="1" applyAlignme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4" fontId="1" fillId="0" borderId="0" xfId="0" applyNumberFormat="1" applyFont="1" applyAlignment="1">
      <alignment vertical="center"/>
    </xf>
    <xf numFmtId="4" fontId="3" fillId="0" borderId="0" xfId="0" applyNumberFormat="1" applyFont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 wrapText="1"/>
    </xf>
    <xf numFmtId="4" fontId="5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4" fontId="5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16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8" fillId="0" borderId="0" xfId="0" applyFont="1"/>
    <xf numFmtId="165" fontId="1" fillId="0" borderId="0" xfId="0" applyNumberFormat="1" applyFont="1" applyAlignment="1">
      <alignment vertical="center"/>
    </xf>
    <xf numFmtId="10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8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164" fontId="11" fillId="0" borderId="0" xfId="0" applyNumberFormat="1" applyFont="1" applyAlignment="1">
      <alignment vertical="top" wrapText="1"/>
    </xf>
    <xf numFmtId="164" fontId="8" fillId="0" borderId="0" xfId="0" applyNumberFormat="1" applyFont="1" applyAlignment="1">
      <alignment vertical="top" wrapText="1"/>
    </xf>
    <xf numFmtId="164" fontId="1" fillId="0" borderId="0" xfId="0" applyNumberFormat="1" applyFont="1" applyAlignment="1">
      <alignment vertical="top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4" fontId="12" fillId="0" borderId="28" xfId="0" applyNumberFormat="1" applyFont="1" applyBorder="1" applyAlignment="1">
      <alignment horizontal="center" vertical="center" wrapText="1"/>
    </xf>
    <xf numFmtId="4" fontId="12" fillId="0" borderId="28" xfId="0" applyNumberFormat="1" applyFont="1" applyBorder="1" applyAlignment="1">
      <alignment horizontal="center" vertical="center" wrapText="1"/>
    </xf>
    <xf numFmtId="4" fontId="12" fillId="0" borderId="29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4" fontId="12" fillId="0" borderId="3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4" fontId="12" fillId="0" borderId="35" xfId="0" applyNumberFormat="1" applyFont="1" applyBorder="1" applyAlignment="1">
      <alignment horizontal="center" vertical="center" wrapText="1"/>
    </xf>
    <xf numFmtId="4" fontId="12" fillId="0" borderId="36" xfId="0" applyNumberFormat="1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4" fontId="12" fillId="0" borderId="40" xfId="0" applyNumberFormat="1" applyFont="1" applyBorder="1" applyAlignment="1">
      <alignment horizontal="center" vertical="center" wrapText="1"/>
    </xf>
    <xf numFmtId="4" fontId="12" fillId="5" borderId="40" xfId="0" applyNumberFormat="1" applyFont="1" applyFill="1" applyBorder="1" applyAlignment="1">
      <alignment horizontal="center" vertical="center" wrapText="1"/>
    </xf>
    <xf numFmtId="4" fontId="12" fillId="5" borderId="41" xfId="0" applyNumberFormat="1" applyFont="1" applyFill="1" applyBorder="1" applyAlignment="1">
      <alignment horizontal="center" vertical="center" wrapText="1"/>
    </xf>
    <xf numFmtId="0" fontId="13" fillId="0" borderId="54" xfId="0" applyFont="1" applyBorder="1" applyAlignment="1">
      <alignment horizontal="center" vertical="center" wrapText="1"/>
    </xf>
    <xf numFmtId="4" fontId="12" fillId="0" borderId="54" xfId="0" applyNumberFormat="1" applyFont="1" applyBorder="1" applyAlignment="1">
      <alignment horizontal="center" vertical="center" wrapText="1"/>
    </xf>
    <xf numFmtId="4" fontId="12" fillId="5" borderId="55" xfId="0" applyNumberFormat="1" applyFont="1" applyFill="1" applyBorder="1" applyAlignment="1">
      <alignment horizontal="center" vertical="center" wrapText="1"/>
    </xf>
    <xf numFmtId="4" fontId="12" fillId="5" borderId="56" xfId="0" applyNumberFormat="1" applyFont="1" applyFill="1" applyBorder="1" applyAlignment="1">
      <alignment horizontal="center" vertical="center" wrapText="1"/>
    </xf>
    <xf numFmtId="0" fontId="1" fillId="6" borderId="0" xfId="0" applyFont="1" applyFill="1" applyAlignment="1">
      <alignment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61" xfId="0" applyFont="1" applyBorder="1" applyAlignment="1">
      <alignment horizontal="center" vertical="center" wrapText="1"/>
    </xf>
    <xf numFmtId="4" fontId="12" fillId="0" borderId="61" xfId="0" applyNumberFormat="1" applyFont="1" applyBorder="1" applyAlignment="1">
      <alignment horizontal="center" vertical="center" wrapText="1"/>
    </xf>
    <xf numFmtId="4" fontId="12" fillId="5" borderId="62" xfId="0" applyNumberFormat="1" applyFont="1" applyFill="1" applyBorder="1" applyAlignment="1">
      <alignment horizontal="center" vertical="center" wrapText="1"/>
    </xf>
    <xf numFmtId="4" fontId="12" fillId="5" borderId="63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0" borderId="64" xfId="0" applyNumberFormat="1" applyFont="1" applyBorder="1" applyAlignment="1">
      <alignment horizontal="center" vertical="center" wrapText="1"/>
    </xf>
    <xf numFmtId="4" fontId="4" fillId="0" borderId="64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3" fillId="0" borderId="64" xfId="0" applyFont="1" applyBorder="1" applyAlignment="1">
      <alignment horizontal="center" vertical="center" wrapText="1"/>
    </xf>
    <xf numFmtId="4" fontId="12" fillId="0" borderId="64" xfId="0" applyNumberFormat="1" applyFont="1" applyBorder="1" applyAlignment="1">
      <alignment horizontal="center" vertical="center" wrapText="1"/>
    </xf>
    <xf numFmtId="4" fontId="15" fillId="0" borderId="64" xfId="0" applyNumberFormat="1" applyFont="1" applyBorder="1" applyAlignment="1">
      <alignment horizontal="center" vertical="center" wrapText="1"/>
    </xf>
    <xf numFmtId="4" fontId="12" fillId="0" borderId="65" xfId="0" applyNumberFormat="1" applyFont="1" applyBorder="1" applyAlignment="1">
      <alignment horizontal="center" vertical="center" wrapText="1"/>
    </xf>
    <xf numFmtId="0" fontId="13" fillId="0" borderId="4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" fontId="15" fillId="0" borderId="2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4" fontId="12" fillId="0" borderId="3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4" fontId="12" fillId="0" borderId="0" xfId="0" applyNumberFormat="1" applyFont="1" applyAlignment="1">
      <alignment horizontal="center" vertical="center" wrapText="1"/>
    </xf>
    <xf numFmtId="4" fontId="15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left" vertical="center"/>
    </xf>
    <xf numFmtId="4" fontId="1" fillId="0" borderId="0" xfId="0" applyNumberFormat="1" applyFont="1" applyAlignment="1">
      <alignment horizontal="center" vertical="center"/>
    </xf>
    <xf numFmtId="0" fontId="12" fillId="8" borderId="71" xfId="0" applyFont="1" applyFill="1" applyBorder="1" applyAlignment="1">
      <alignment horizontal="center" vertical="center" wrapText="1"/>
    </xf>
    <xf numFmtId="0" fontId="12" fillId="8" borderId="72" xfId="0" applyFont="1" applyFill="1" applyBorder="1" applyAlignment="1">
      <alignment horizontal="center" vertical="center" wrapText="1"/>
    </xf>
    <xf numFmtId="0" fontId="12" fillId="8" borderId="73" xfId="0" applyFont="1" applyFill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165" fontId="4" fillId="0" borderId="24" xfId="0" applyNumberFormat="1" applyFont="1" applyBorder="1" applyAlignment="1">
      <alignment horizontal="center" vertical="center" wrapText="1"/>
    </xf>
    <xf numFmtId="0" fontId="13" fillId="0" borderId="83" xfId="0" applyFont="1" applyBorder="1" applyAlignment="1">
      <alignment horizontal="left" vertical="center" wrapText="1"/>
    </xf>
    <xf numFmtId="4" fontId="12" fillId="0" borderId="86" xfId="0" applyNumberFormat="1" applyFont="1" applyBorder="1" applyAlignment="1">
      <alignment horizontal="center" vertical="center" wrapText="1"/>
    </xf>
    <xf numFmtId="4" fontId="12" fillId="0" borderId="87" xfId="0" applyNumberFormat="1" applyFont="1" applyBorder="1" applyAlignment="1">
      <alignment horizontal="center" vertical="center" wrapText="1"/>
    </xf>
    <xf numFmtId="165" fontId="12" fillId="0" borderId="84" xfId="0" applyNumberFormat="1" applyFont="1" applyBorder="1" applyAlignment="1">
      <alignment horizontal="center" vertical="center" wrapText="1"/>
    </xf>
    <xf numFmtId="165" fontId="12" fillId="0" borderId="8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165" fontId="12" fillId="0" borderId="24" xfId="0" applyNumberFormat="1" applyFont="1" applyBorder="1" applyAlignment="1">
      <alignment horizontal="center" vertical="center" wrapText="1"/>
    </xf>
    <xf numFmtId="4" fontId="12" fillId="0" borderId="86" xfId="0" applyNumberFormat="1" applyFont="1" applyBorder="1" applyAlignment="1">
      <alignment horizontal="center" vertical="center" wrapText="1"/>
    </xf>
    <xf numFmtId="4" fontId="12" fillId="0" borderId="51" xfId="0" applyNumberFormat="1" applyFont="1" applyBorder="1" applyAlignment="1">
      <alignment horizontal="center" vertical="center" wrapText="1"/>
    </xf>
    <xf numFmtId="4" fontId="12" fillId="0" borderId="93" xfId="0" applyNumberFormat="1" applyFont="1" applyBorder="1" applyAlignment="1">
      <alignment horizontal="center" vertical="center" wrapText="1"/>
    </xf>
    <xf numFmtId="165" fontId="12" fillId="7" borderId="52" xfId="0" applyNumberFormat="1" applyFont="1" applyFill="1" applyBorder="1" applyAlignment="1">
      <alignment horizontal="center" vertical="center" wrapText="1"/>
    </xf>
    <xf numFmtId="4" fontId="12" fillId="0" borderId="44" xfId="0" applyNumberFormat="1" applyFont="1" applyBorder="1" applyAlignment="1">
      <alignment horizontal="center" vertical="center" wrapText="1"/>
    </xf>
    <xf numFmtId="4" fontId="12" fillId="0" borderId="97" xfId="0" applyNumberFormat="1" applyFont="1" applyBorder="1" applyAlignment="1">
      <alignment horizontal="center" vertical="center" wrapText="1"/>
    </xf>
    <xf numFmtId="165" fontId="12" fillId="0" borderId="45" xfId="0" applyNumberFormat="1" applyFont="1" applyBorder="1" applyAlignment="1">
      <alignment horizontal="center" vertical="center" wrapText="1"/>
    </xf>
    <xf numFmtId="165" fontId="12" fillId="0" borderId="5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65" fontId="1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4" fillId="0" borderId="0" xfId="0" applyFont="1"/>
    <xf numFmtId="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12" fillId="10" borderId="26" xfId="0" applyFont="1" applyFill="1" applyBorder="1" applyAlignment="1">
      <alignment horizontal="center" vertical="center" wrapText="1"/>
    </xf>
    <xf numFmtId="0" fontId="1" fillId="0" borderId="0" xfId="0" applyFont="1"/>
    <xf numFmtId="0" fontId="12" fillId="10" borderId="100" xfId="0" applyFont="1" applyFill="1" applyBorder="1" applyAlignment="1">
      <alignment horizontal="center" vertical="center" wrapText="1"/>
    </xf>
    <xf numFmtId="0" fontId="12" fillId="10" borderId="101" xfId="0" applyFont="1" applyFill="1" applyBorder="1" applyAlignment="1">
      <alignment horizontal="center" vertical="center" wrapText="1"/>
    </xf>
    <xf numFmtId="0" fontId="12" fillId="10" borderId="5" xfId="0" applyFont="1" applyFill="1" applyBorder="1" applyAlignment="1">
      <alignment horizontal="center" vertical="center" wrapText="1"/>
    </xf>
    <xf numFmtId="0" fontId="12" fillId="10" borderId="102" xfId="0" applyFont="1" applyFill="1" applyBorder="1" applyAlignment="1">
      <alignment horizontal="center" vertical="center" wrapText="1"/>
    </xf>
    <xf numFmtId="0" fontId="12" fillId="10" borderId="103" xfId="0" applyFont="1" applyFill="1" applyBorder="1" applyAlignment="1">
      <alignment horizontal="center" vertical="center" wrapText="1"/>
    </xf>
    <xf numFmtId="0" fontId="13" fillId="0" borderId="105" xfId="0" applyFont="1" applyBorder="1" applyAlignment="1">
      <alignment horizontal="left" vertical="center" wrapText="1"/>
    </xf>
    <xf numFmtId="0" fontId="13" fillId="0" borderId="100" xfId="0" applyFont="1" applyBorder="1" applyAlignment="1">
      <alignment horizontal="center" vertical="center" wrapText="1"/>
    </xf>
    <xf numFmtId="0" fontId="12" fillId="0" borderId="10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2" fillId="0" borderId="106" xfId="0" applyFont="1" applyBorder="1" applyAlignment="1">
      <alignment horizontal="center" vertical="center" wrapText="1"/>
    </xf>
    <xf numFmtId="0" fontId="12" fillId="0" borderId="107" xfId="0" applyFont="1" applyBorder="1" applyAlignment="1">
      <alignment horizontal="center" vertical="center" wrapText="1"/>
    </xf>
    <xf numFmtId="0" fontId="13" fillId="11" borderId="105" xfId="0" applyFont="1" applyFill="1" applyBorder="1" applyAlignment="1">
      <alignment horizontal="left" vertical="center" wrapText="1"/>
    </xf>
    <xf numFmtId="0" fontId="12" fillId="11" borderId="107" xfId="0" applyFont="1" applyFill="1" applyBorder="1" applyAlignment="1">
      <alignment horizontal="center" vertical="center" wrapText="1"/>
    </xf>
    <xf numFmtId="0" fontId="13" fillId="11" borderId="108" xfId="0" applyFont="1" applyFill="1" applyBorder="1" applyAlignment="1">
      <alignment horizontal="left" vertical="center" wrapText="1"/>
    </xf>
    <xf numFmtId="0" fontId="12" fillId="11" borderId="111" xfId="0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2" fillId="10" borderId="113" xfId="0" applyFont="1" applyFill="1" applyBorder="1" applyAlignment="1">
      <alignment horizontal="center" vertical="center" wrapText="1"/>
    </xf>
    <xf numFmtId="0" fontId="12" fillId="0" borderId="113" xfId="0" applyFont="1" applyBorder="1" applyAlignment="1">
      <alignment horizontal="center" vertical="center" wrapText="1"/>
    </xf>
    <xf numFmtId="0" fontId="13" fillId="0" borderId="114" xfId="0" applyFont="1" applyBorder="1" applyAlignment="1">
      <alignment horizontal="left" vertical="center" wrapText="1"/>
    </xf>
    <xf numFmtId="0" fontId="13" fillId="0" borderId="115" xfId="0" applyFont="1" applyBorder="1" applyAlignment="1">
      <alignment horizontal="center" vertical="center" wrapText="1"/>
    </xf>
    <xf numFmtId="0" fontId="12" fillId="0" borderId="116" xfId="0" applyFont="1" applyBorder="1" applyAlignment="1">
      <alignment horizontal="center" vertical="center" wrapText="1"/>
    </xf>
    <xf numFmtId="0" fontId="12" fillId="0" borderId="110" xfId="0" applyFont="1" applyBorder="1" applyAlignment="1">
      <alignment horizontal="center" vertical="center" wrapText="1"/>
    </xf>
    <xf numFmtId="0" fontId="12" fillId="0" borderId="117" xfId="0" applyFont="1" applyBorder="1" applyAlignment="1">
      <alignment horizontal="center" vertical="center" wrapText="1"/>
    </xf>
    <xf numFmtId="0" fontId="12" fillId="0" borderId="111" xfId="0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0" fontId="13" fillId="0" borderId="118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19" xfId="0" applyFont="1" applyBorder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0" fillId="10" borderId="121" xfId="0" applyFont="1" applyFill="1" applyBorder="1" applyAlignment="1">
      <alignment horizontal="left" vertical="center" wrapText="1"/>
    </xf>
    <xf numFmtId="0" fontId="20" fillId="10" borderId="26" xfId="0" applyFont="1" applyFill="1" applyBorder="1" applyAlignment="1">
      <alignment horizontal="center" vertical="center" wrapText="1"/>
    </xf>
    <xf numFmtId="0" fontId="13" fillId="0" borderId="122" xfId="0" applyFont="1" applyBorder="1" applyAlignment="1">
      <alignment horizontal="left" vertical="center" wrapText="1"/>
    </xf>
    <xf numFmtId="0" fontId="13" fillId="0" borderId="35" xfId="0" applyFont="1" applyBorder="1" applyAlignment="1">
      <alignment horizontal="center" vertical="center" wrapText="1"/>
    </xf>
    <xf numFmtId="0" fontId="13" fillId="0" borderId="97" xfId="0" applyFont="1" applyBorder="1" applyAlignment="1">
      <alignment horizontal="center" vertical="center" wrapText="1"/>
    </xf>
    <xf numFmtId="165" fontId="13" fillId="12" borderId="97" xfId="0" applyNumberFormat="1" applyFont="1" applyFill="1" applyBorder="1" applyAlignment="1">
      <alignment horizontal="center" vertical="center" wrapText="1"/>
    </xf>
    <xf numFmtId="0" fontId="13" fillId="0" borderId="87" xfId="0" applyFont="1" applyBorder="1" applyAlignment="1">
      <alignment horizontal="center" vertical="center" wrapText="1"/>
    </xf>
    <xf numFmtId="165" fontId="13" fillId="12" borderId="46" xfId="0" applyNumberFormat="1" applyFont="1" applyFill="1" applyBorder="1" applyAlignment="1">
      <alignment horizontal="center" vertical="center" wrapText="1"/>
    </xf>
    <xf numFmtId="165" fontId="13" fillId="12" borderId="85" xfId="0" applyNumberFormat="1" applyFont="1" applyFill="1" applyBorder="1" applyAlignment="1">
      <alignment horizontal="center" vertical="center" wrapText="1"/>
    </xf>
    <xf numFmtId="165" fontId="13" fillId="12" borderId="85" xfId="0" applyNumberFormat="1" applyFont="1" applyFill="1" applyBorder="1" applyAlignment="1">
      <alignment horizontal="center" vertical="center" wrapText="1"/>
    </xf>
    <xf numFmtId="0" fontId="13" fillId="11" borderId="123" xfId="0" applyFont="1" applyFill="1" applyBorder="1" applyAlignment="1">
      <alignment horizontal="left" vertical="center" wrapText="1"/>
    </xf>
    <xf numFmtId="0" fontId="13" fillId="11" borderId="87" xfId="0" applyFont="1" applyFill="1" applyBorder="1" applyAlignment="1">
      <alignment horizontal="center" vertical="center" wrapText="1"/>
    </xf>
    <xf numFmtId="165" fontId="13" fillId="11" borderId="124" xfId="0" applyNumberFormat="1" applyFont="1" applyFill="1" applyBorder="1" applyAlignment="1">
      <alignment horizontal="center" vertical="center" wrapText="1"/>
    </xf>
    <xf numFmtId="0" fontId="13" fillId="11" borderId="125" xfId="0" applyFont="1" applyFill="1" applyBorder="1" applyAlignment="1">
      <alignment horizontal="left" vertical="center" wrapText="1"/>
    </xf>
    <xf numFmtId="0" fontId="13" fillId="11" borderId="93" xfId="0" applyFont="1" applyFill="1" applyBorder="1" applyAlignment="1">
      <alignment horizontal="center" vertical="center" wrapText="1"/>
    </xf>
    <xf numFmtId="165" fontId="13" fillId="11" borderId="126" xfId="0" applyNumberFormat="1" applyFont="1" applyFill="1" applyBorder="1" applyAlignment="1">
      <alignment horizontal="center" vertical="center" wrapText="1"/>
    </xf>
    <xf numFmtId="13" fontId="1" fillId="0" borderId="0" xfId="0" applyNumberFormat="1" applyFont="1" applyAlignment="1">
      <alignment horizontal="center" vertical="center"/>
    </xf>
    <xf numFmtId="0" fontId="4" fillId="0" borderId="0" xfId="0" applyFont="1" applyAlignment="1"/>
    <xf numFmtId="0" fontId="21" fillId="12" borderId="1" xfId="0" applyFont="1" applyFill="1" applyBorder="1" applyAlignment="1">
      <alignment horizontal="center"/>
    </xf>
    <xf numFmtId="0" fontId="22" fillId="12" borderId="1" xfId="0" applyFont="1" applyFill="1" applyBorder="1" applyAlignment="1">
      <alignment horizontal="center"/>
    </xf>
    <xf numFmtId="0" fontId="22" fillId="12" borderId="1" xfId="0" applyFont="1" applyFill="1" applyBorder="1" applyAlignment="1">
      <alignment horizontal="center"/>
    </xf>
    <xf numFmtId="164" fontId="22" fillId="12" borderId="1" xfId="0" applyNumberFormat="1" applyFont="1" applyFill="1" applyBorder="1" applyAlignment="1">
      <alignment horizontal="center"/>
    </xf>
    <xf numFmtId="167" fontId="23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167" fontId="1" fillId="0" borderId="1" xfId="0" applyNumberFormat="1" applyFont="1" applyBorder="1" applyAlignment="1">
      <alignment horizontal="center" vertical="center"/>
    </xf>
    <xf numFmtId="0" fontId="25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13" fontId="26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left"/>
    </xf>
    <xf numFmtId="0" fontId="27" fillId="12" borderId="121" xfId="0" applyFont="1" applyFill="1" applyBorder="1" applyAlignment="1">
      <alignment horizontal="left"/>
    </xf>
    <xf numFmtId="0" fontId="27" fillId="12" borderId="26" xfId="0" applyFont="1" applyFill="1" applyBorder="1" applyAlignment="1">
      <alignment horizontal="center"/>
    </xf>
    <xf numFmtId="13" fontId="27" fillId="12" borderId="26" xfId="0" applyNumberFormat="1" applyFont="1" applyFill="1" applyBorder="1" applyAlignment="1">
      <alignment horizontal="center"/>
    </xf>
    <xf numFmtId="164" fontId="27" fillId="12" borderId="127" xfId="0" applyNumberFormat="1" applyFont="1" applyFill="1" applyBorder="1" applyAlignment="1">
      <alignment horizontal="center"/>
    </xf>
    <xf numFmtId="0" fontId="26" fillId="0" borderId="128" xfId="0" applyFont="1" applyBorder="1" applyAlignment="1">
      <alignment horizontal="left"/>
    </xf>
    <xf numFmtId="0" fontId="26" fillId="0" borderId="1" xfId="0" applyFont="1" applyBorder="1" applyAlignment="1">
      <alignment horizontal="center"/>
    </xf>
    <xf numFmtId="167" fontId="26" fillId="0" borderId="1" xfId="0" applyNumberFormat="1" applyFont="1" applyBorder="1" applyAlignment="1">
      <alignment horizontal="center"/>
    </xf>
    <xf numFmtId="13" fontId="26" fillId="0" borderId="5" xfId="0" applyNumberFormat="1" applyFont="1" applyBorder="1" applyAlignment="1">
      <alignment horizontal="center"/>
    </xf>
    <xf numFmtId="168" fontId="28" fillId="0" borderId="31" xfId="0" applyNumberFormat="1" applyFont="1" applyBorder="1" applyAlignment="1">
      <alignment horizontal="center"/>
    </xf>
    <xf numFmtId="164" fontId="1" fillId="0" borderId="0" xfId="0" applyNumberFormat="1" applyFont="1"/>
    <xf numFmtId="0" fontId="26" fillId="0" borderId="129" xfId="0" applyFont="1" applyBorder="1" applyAlignment="1">
      <alignment horizontal="left"/>
    </xf>
    <xf numFmtId="0" fontId="26" fillId="0" borderId="130" xfId="0" applyFont="1" applyBorder="1" applyAlignment="1">
      <alignment horizontal="center"/>
    </xf>
    <xf numFmtId="167" fontId="26" fillId="0" borderId="130" xfId="0" applyNumberFormat="1" applyFont="1" applyBorder="1" applyAlignment="1">
      <alignment horizontal="center"/>
    </xf>
    <xf numFmtId="1" fontId="26" fillId="0" borderId="110" xfId="0" applyNumberFormat="1" applyFont="1" applyBorder="1" applyAlignment="1">
      <alignment horizontal="center"/>
    </xf>
    <xf numFmtId="168" fontId="28" fillId="0" borderId="13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167" fontId="29" fillId="0" borderId="1" xfId="0" applyNumberFormat="1" applyFont="1" applyBorder="1" applyAlignment="1">
      <alignment horizontal="center" vertical="center"/>
    </xf>
    <xf numFmtId="164" fontId="30" fillId="0" borderId="1" xfId="0" applyNumberFormat="1" applyFont="1" applyBorder="1" applyAlignment="1">
      <alignment horizontal="center"/>
    </xf>
    <xf numFmtId="164" fontId="31" fillId="0" borderId="1" xfId="0" applyNumberFormat="1" applyFont="1" applyBorder="1" applyAlignment="1">
      <alignment horizontal="center" wrapText="1"/>
    </xf>
    <xf numFmtId="164" fontId="32" fillId="0" borderId="1" xfId="0" applyNumberFormat="1" applyFont="1" applyBorder="1" applyAlignment="1">
      <alignment horizontal="center"/>
    </xf>
    <xf numFmtId="0" fontId="19" fillId="0" borderId="0" xfId="0" applyFont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1" fillId="0" borderId="0" xfId="0" applyFont="1" applyAlignment="1">
      <alignment vertical="top" wrapText="1"/>
    </xf>
    <xf numFmtId="169" fontId="1" fillId="0" borderId="0" xfId="0" applyNumberFormat="1" applyFont="1" applyAlignment="1">
      <alignment vertical="center"/>
    </xf>
    <xf numFmtId="0" fontId="18" fillId="0" borderId="0" xfId="0" applyFont="1" applyAlignment="1">
      <alignment horizontal="left" vertical="center" wrapText="1"/>
    </xf>
    <xf numFmtId="3" fontId="1" fillId="0" borderId="0" xfId="0" applyNumberFormat="1" applyFont="1" applyAlignment="1">
      <alignment vertical="center"/>
    </xf>
    <xf numFmtId="170" fontId="1" fillId="0" borderId="0" xfId="0" applyNumberFormat="1" applyFont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170" fontId="8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top" wrapText="1"/>
    </xf>
    <xf numFmtId="0" fontId="1" fillId="0" borderId="0" xfId="0" applyFont="1" applyAlignment="1">
      <alignment horizontal="left" vertical="center" wrapText="1"/>
    </xf>
    <xf numFmtId="4" fontId="1" fillId="0" borderId="0" xfId="0" applyNumberFormat="1" applyFont="1" applyAlignment="1">
      <alignment vertical="center"/>
    </xf>
    <xf numFmtId="164" fontId="34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" fontId="34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164" fontId="6" fillId="0" borderId="0" xfId="0" applyNumberFormat="1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4" fontId="36" fillId="0" borderId="0" xfId="0" applyNumberFormat="1" applyFont="1" applyAlignment="1">
      <alignment vertical="center"/>
    </xf>
    <xf numFmtId="0" fontId="1" fillId="0" borderId="89" xfId="0" applyFont="1" applyBorder="1" applyAlignment="1">
      <alignment vertical="center"/>
    </xf>
    <xf numFmtId="164" fontId="1" fillId="0" borderId="90" xfId="0" applyNumberFormat="1" applyFont="1" applyBorder="1" applyAlignment="1">
      <alignment vertical="center"/>
    </xf>
    <xf numFmtId="164" fontId="8" fillId="0" borderId="136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>
      <alignment vertical="center"/>
    </xf>
    <xf numFmtId="164" fontId="8" fillId="0" borderId="21" xfId="0" applyNumberFormat="1" applyFont="1" applyBorder="1" applyAlignment="1">
      <alignment vertical="center"/>
    </xf>
    <xf numFmtId="164" fontId="8" fillId="0" borderId="20" xfId="0" applyNumberFormat="1" applyFont="1" applyBorder="1" applyAlignment="1">
      <alignment vertical="center"/>
    </xf>
    <xf numFmtId="164" fontId="8" fillId="0" borderId="127" xfId="0" applyNumberFormat="1" applyFont="1" applyBorder="1" applyAlignment="1">
      <alignment horizontal="center" vertical="center"/>
    </xf>
    <xf numFmtId="164" fontId="8" fillId="0" borderId="128" xfId="0" applyNumberFormat="1" applyFont="1" applyBorder="1" applyAlignment="1">
      <alignment vertical="center"/>
    </xf>
    <xf numFmtId="164" fontId="8" fillId="0" borderId="5" xfId="0" applyNumberFormat="1" applyFont="1" applyBorder="1" applyAlignment="1">
      <alignment vertical="center"/>
    </xf>
    <xf numFmtId="165" fontId="8" fillId="0" borderId="1" xfId="0" applyNumberFormat="1" applyFont="1" applyBorder="1" applyAlignment="1">
      <alignment vertical="center"/>
    </xf>
    <xf numFmtId="10" fontId="8" fillId="0" borderId="137" xfId="0" applyNumberFormat="1" applyFont="1" applyBorder="1" applyAlignment="1">
      <alignment vertical="center"/>
    </xf>
    <xf numFmtId="164" fontId="1" fillId="0" borderId="128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165" fontId="1" fillId="0" borderId="1" xfId="0" applyNumberFormat="1" applyFont="1" applyBorder="1" applyAlignment="1">
      <alignment vertical="center"/>
    </xf>
    <xf numFmtId="10" fontId="1" fillId="0" borderId="137" xfId="0" applyNumberFormat="1" applyFont="1" applyBorder="1" applyAlignment="1">
      <alignment vertical="center"/>
    </xf>
    <xf numFmtId="164" fontId="8" fillId="0" borderId="128" xfId="0" applyNumberFormat="1" applyFont="1" applyBorder="1" applyAlignment="1">
      <alignment horizontal="left" vertical="center"/>
    </xf>
    <xf numFmtId="4" fontId="8" fillId="0" borderId="5" xfId="0" applyNumberFormat="1" applyFont="1" applyBorder="1" applyAlignment="1">
      <alignment horizontal="center" vertical="center"/>
    </xf>
    <xf numFmtId="164" fontId="1" fillId="0" borderId="128" xfId="0" applyNumberFormat="1" applyFont="1" applyBorder="1" applyAlignment="1">
      <alignment horizontal="left" vertical="top" wrapText="1"/>
    </xf>
    <xf numFmtId="164" fontId="39" fillId="0" borderId="128" xfId="0" applyNumberFormat="1" applyFont="1" applyBorder="1" applyAlignment="1">
      <alignment horizontal="left" vertical="center"/>
    </xf>
    <xf numFmtId="4" fontId="1" fillId="0" borderId="5" xfId="0" applyNumberFormat="1" applyFont="1" applyBorder="1" applyAlignment="1">
      <alignment horizontal="center" vertical="center"/>
    </xf>
    <xf numFmtId="164" fontId="1" fillId="0" borderId="128" xfId="0" applyNumberFormat="1" applyFont="1" applyBorder="1" applyAlignment="1">
      <alignment horizontal="left" vertical="center"/>
    </xf>
    <xf numFmtId="164" fontId="1" fillId="0" borderId="5" xfId="0" applyNumberFormat="1" applyFont="1" applyBorder="1" applyAlignment="1">
      <alignment horizontal="left" vertical="top" wrapText="1"/>
    </xf>
    <xf numFmtId="165" fontId="8" fillId="0" borderId="130" xfId="0" applyNumberFormat="1" applyFont="1" applyBorder="1" applyAlignment="1">
      <alignment vertical="center"/>
    </xf>
    <xf numFmtId="164" fontId="8" fillId="0" borderId="135" xfId="0" applyNumberFormat="1" applyFont="1" applyBorder="1" applyAlignment="1">
      <alignment horizontal="left" vertical="center"/>
    </xf>
    <xf numFmtId="4" fontId="8" fillId="0" borderId="75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vertical="center"/>
    </xf>
    <xf numFmtId="171" fontId="8" fillId="0" borderId="74" xfId="0" applyNumberFormat="1" applyFont="1" applyBorder="1" applyAlignment="1">
      <alignment vertical="center"/>
    </xf>
    <xf numFmtId="9" fontId="8" fillId="0" borderId="138" xfId="0" applyNumberFormat="1" applyFont="1" applyBorder="1" applyAlignment="1">
      <alignment vertical="center"/>
    </xf>
    <xf numFmtId="164" fontId="8" fillId="0" borderId="140" xfId="0" applyNumberFormat="1" applyFont="1" applyBorder="1" applyAlignment="1">
      <alignment horizontal="right" vertical="center"/>
    </xf>
    <xf numFmtId="164" fontId="1" fillId="0" borderId="136" xfId="0" applyNumberFormat="1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1" fontId="1" fillId="0" borderId="127" xfId="0" applyNumberFormat="1" applyFont="1" applyBorder="1" applyAlignment="1">
      <alignment horizontal="center" vertical="center"/>
    </xf>
    <xf numFmtId="164" fontId="1" fillId="0" borderId="141" xfId="0" applyNumberFormat="1" applyFont="1" applyBorder="1" applyAlignment="1">
      <alignment vertical="center"/>
    </xf>
    <xf numFmtId="164" fontId="1" fillId="0" borderId="38" xfId="0" applyNumberFormat="1" applyFont="1" applyBorder="1" applyAlignment="1">
      <alignment vertical="center"/>
    </xf>
    <xf numFmtId="0" fontId="1" fillId="0" borderId="38" xfId="0" applyFont="1" applyBorder="1" applyAlignment="1">
      <alignment vertical="center"/>
    </xf>
    <xf numFmtId="1" fontId="1" fillId="0" borderId="65" xfId="0" applyNumberFormat="1" applyFont="1" applyBorder="1" applyAlignment="1">
      <alignment horizontal="center" vertical="center"/>
    </xf>
    <xf numFmtId="164" fontId="8" fillId="0" borderId="95" xfId="0" applyNumberFormat="1" applyFont="1" applyBorder="1" applyAlignment="1">
      <alignment vertical="center"/>
    </xf>
    <xf numFmtId="4" fontId="8" fillId="0" borderId="49" xfId="0" applyNumberFormat="1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1" fontId="8" fillId="0" borderId="142" xfId="0" applyNumberFormat="1" applyFont="1" applyBorder="1" applyAlignment="1">
      <alignment horizontal="center" vertical="center"/>
    </xf>
    <xf numFmtId="164" fontId="8" fillId="0" borderId="89" xfId="0" applyNumberFormat="1" applyFont="1" applyBorder="1" applyAlignment="1">
      <alignment vertical="center"/>
    </xf>
    <xf numFmtId="1" fontId="1" fillId="0" borderId="143" xfId="0" applyNumberFormat="1" applyFont="1" applyBorder="1" applyAlignment="1">
      <alignment horizontal="center" vertical="center"/>
    </xf>
    <xf numFmtId="164" fontId="1" fillId="0" borderId="144" xfId="0" applyNumberFormat="1" applyFont="1" applyBorder="1" applyAlignment="1">
      <alignment vertical="center"/>
    </xf>
    <xf numFmtId="164" fontId="1" fillId="0" borderId="3" xfId="0" applyNumberFormat="1" applyFont="1" applyBorder="1" applyAlignment="1">
      <alignment vertical="center"/>
    </xf>
    <xf numFmtId="0" fontId="1" fillId="0" borderId="3" xfId="0" applyFont="1" applyBorder="1" applyAlignment="1">
      <alignment vertical="center"/>
    </xf>
    <xf numFmtId="164" fontId="1" fillId="0" borderId="129" xfId="0" applyNumberFormat="1" applyFont="1" applyBorder="1" applyAlignment="1">
      <alignment vertical="center"/>
    </xf>
    <xf numFmtId="164" fontId="1" fillId="0" borderId="110" xfId="0" applyNumberFormat="1" applyFont="1" applyBorder="1" applyAlignment="1">
      <alignment vertical="center"/>
    </xf>
    <xf numFmtId="0" fontId="1" fillId="0" borderId="110" xfId="0" applyFont="1" applyBorder="1" applyAlignment="1">
      <alignment vertical="center"/>
    </xf>
    <xf numFmtId="1" fontId="1" fillId="0" borderId="131" xfId="0" applyNumberFormat="1" applyFont="1" applyBorder="1" applyAlignment="1">
      <alignment horizontal="center" vertical="center"/>
    </xf>
    <xf numFmtId="1" fontId="1" fillId="0" borderId="138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vertical="center"/>
    </xf>
    <xf numFmtId="9" fontId="8" fillId="12" borderId="145" xfId="0" applyNumberFormat="1" applyFont="1" applyFill="1" applyBorder="1" applyAlignment="1">
      <alignment vertical="center"/>
    </xf>
    <xf numFmtId="0" fontId="19" fillId="15" borderId="146" xfId="0" applyFont="1" applyFill="1" applyBorder="1" applyAlignment="1">
      <alignment horizontal="center" vertical="center"/>
    </xf>
    <xf numFmtId="0" fontId="19" fillId="15" borderId="72" xfId="0" applyFont="1" applyFill="1" applyBorder="1" applyAlignment="1">
      <alignment horizontal="center" vertical="center"/>
    </xf>
    <xf numFmtId="164" fontId="19" fillId="15" borderId="72" xfId="0" applyNumberFormat="1" applyFont="1" applyFill="1" applyBorder="1" applyAlignment="1">
      <alignment horizontal="center" vertical="center"/>
    </xf>
    <xf numFmtId="164" fontId="19" fillId="15" borderId="138" xfId="0" applyNumberFormat="1" applyFont="1" applyFill="1" applyBorder="1" applyAlignment="1">
      <alignment horizontal="center" vertical="center"/>
    </xf>
    <xf numFmtId="164" fontId="40" fillId="0" borderId="0" xfId="0" applyNumberFormat="1" applyFont="1" applyAlignment="1">
      <alignment vertical="center"/>
    </xf>
    <xf numFmtId="0" fontId="1" fillId="0" borderId="64" xfId="0" applyFont="1" applyBorder="1" applyAlignment="1">
      <alignment vertical="center"/>
    </xf>
    <xf numFmtId="0" fontId="1" fillId="0" borderId="64" xfId="0" applyFont="1" applyBorder="1" applyAlignment="1">
      <alignment horizontal="center" vertical="center"/>
    </xf>
    <xf numFmtId="164" fontId="1" fillId="12" borderId="147" xfId="0" applyNumberFormat="1" applyFont="1" applyFill="1" applyBorder="1" applyAlignment="1">
      <alignment horizontal="center" vertical="center"/>
    </xf>
    <xf numFmtId="164" fontId="1" fillId="0" borderId="6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164" fontId="8" fillId="0" borderId="2" xfId="0" applyNumberFormat="1" applyFont="1" applyBorder="1" applyAlignment="1">
      <alignment horizontal="center" vertical="center"/>
    </xf>
    <xf numFmtId="164" fontId="1" fillId="16" borderId="1" xfId="0" applyNumberFormat="1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vertical="center"/>
    </xf>
    <xf numFmtId="164" fontId="8" fillId="15" borderId="145" xfId="0" applyNumberFormat="1" applyFont="1" applyFill="1" applyBorder="1" applyAlignment="1">
      <alignment horizontal="center" vertical="center"/>
    </xf>
    <xf numFmtId="1" fontId="1" fillId="12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164" fontId="8" fillId="0" borderId="1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166" fontId="1" fillId="0" borderId="1" xfId="0" applyNumberFormat="1" applyFont="1" applyBorder="1" applyAlignment="1">
      <alignment horizontal="center" vertical="center"/>
    </xf>
    <xf numFmtId="164" fontId="1" fillId="12" borderId="148" xfId="0" applyNumberFormat="1" applyFont="1" applyFill="1" applyBorder="1" applyAlignment="1">
      <alignment vertical="center"/>
    </xf>
    <xf numFmtId="0" fontId="1" fillId="12" borderId="148" xfId="0" applyFont="1" applyFill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0" fontId="1" fillId="0" borderId="64" xfId="0" applyFont="1" applyBorder="1" applyAlignment="1">
      <alignment horizontal="left" vertical="top" wrapText="1"/>
    </xf>
    <xf numFmtId="164" fontId="8" fillId="15" borderId="149" xfId="0" applyNumberFormat="1" applyFont="1" applyFill="1" applyBorder="1" applyAlignment="1">
      <alignment vertical="center"/>
    </xf>
    <xf numFmtId="164" fontId="1" fillId="1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41" fillId="0" borderId="0" xfId="0" applyFont="1" applyAlignment="1">
      <alignment vertical="center"/>
    </xf>
    <xf numFmtId="0" fontId="8" fillId="0" borderId="135" xfId="0" applyFont="1" applyBorder="1" applyAlignment="1">
      <alignment vertical="center"/>
    </xf>
    <xf numFmtId="0" fontId="8" fillId="0" borderId="75" xfId="0" applyFont="1" applyBorder="1" applyAlignment="1">
      <alignment vertical="center"/>
    </xf>
    <xf numFmtId="164" fontId="8" fillId="0" borderId="76" xfId="0" applyNumberFormat="1" applyFont="1" applyBorder="1" applyAlignment="1">
      <alignment vertical="center"/>
    </xf>
    <xf numFmtId="0" fontId="19" fillId="15" borderId="72" xfId="0" applyFont="1" applyFill="1" applyBorder="1" applyAlignment="1">
      <alignment horizontal="center" vertical="center" wrapText="1"/>
    </xf>
    <xf numFmtId="0" fontId="1" fillId="0" borderId="64" xfId="0" applyFont="1" applyBorder="1" applyAlignment="1">
      <alignment vertical="center" wrapText="1"/>
    </xf>
    <xf numFmtId="4" fontId="1" fillId="1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 vertical="center"/>
    </xf>
    <xf numFmtId="0" fontId="1" fillId="0" borderId="75" xfId="0" applyFont="1" applyBorder="1" applyAlignment="1">
      <alignment vertical="center"/>
    </xf>
    <xf numFmtId="164" fontId="1" fillId="0" borderId="75" xfId="0" applyNumberFormat="1" applyFont="1" applyBorder="1" applyAlignment="1">
      <alignment vertical="center"/>
    </xf>
    <xf numFmtId="164" fontId="1" fillId="0" borderId="76" xfId="0" applyNumberFormat="1" applyFont="1" applyBorder="1" applyAlignment="1">
      <alignment vertical="center"/>
    </xf>
    <xf numFmtId="164" fontId="8" fillId="15" borderId="149" xfId="0" applyNumberFormat="1" applyFont="1" applyFill="1" applyBorder="1" applyAlignment="1">
      <alignment horizontal="center" vertical="center"/>
    </xf>
    <xf numFmtId="0" fontId="8" fillId="0" borderId="150" xfId="0" applyFont="1" applyBorder="1" applyAlignment="1">
      <alignment vertical="center"/>
    </xf>
    <xf numFmtId="0" fontId="8" fillId="0" borderId="150" xfId="0" applyFont="1" applyBorder="1" applyAlignment="1">
      <alignment horizontal="center" vertical="center"/>
    </xf>
    <xf numFmtId="164" fontId="8" fillId="0" borderId="150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164" fontId="1" fillId="12" borderId="1" xfId="0" applyNumberFormat="1" applyFont="1" applyFill="1" applyBorder="1" applyAlignment="1">
      <alignment horizontal="center" vertical="center"/>
    </xf>
    <xf numFmtId="3" fontId="1" fillId="12" borderId="1" xfId="0" applyNumberFormat="1" applyFont="1" applyFill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4" fontId="1" fillId="12" borderId="1" xfId="0" applyNumberFormat="1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4" fontId="1" fillId="12" borderId="147" xfId="0" applyNumberFormat="1" applyFont="1" applyFill="1" applyBorder="1" applyAlignment="1">
      <alignment horizontal="center" vertical="center"/>
    </xf>
    <xf numFmtId="170" fontId="1" fillId="12" borderId="147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70" fontId="1" fillId="0" borderId="64" xfId="0" applyNumberFormat="1" applyFont="1" applyBorder="1" applyAlignment="1">
      <alignment horizontal="center" vertical="center"/>
    </xf>
    <xf numFmtId="164" fontId="19" fillId="15" borderId="72" xfId="0" applyNumberFormat="1" applyFont="1" applyFill="1" applyBorder="1" applyAlignment="1">
      <alignment horizontal="center" vertical="center" wrapText="1"/>
    </xf>
    <xf numFmtId="172" fontId="1" fillId="0" borderId="1" xfId="0" applyNumberFormat="1" applyFont="1" applyBorder="1" applyAlignment="1">
      <alignment horizontal="center" vertical="center"/>
    </xf>
    <xf numFmtId="0" fontId="5" fillId="0" borderId="64" xfId="0" applyFont="1" applyBorder="1" applyAlignment="1">
      <alignment vertical="center"/>
    </xf>
    <xf numFmtId="0" fontId="1" fillId="12" borderId="147" xfId="0" applyFont="1" applyFill="1" applyBorder="1" applyAlignment="1">
      <alignment horizontal="center" vertical="center"/>
    </xf>
    <xf numFmtId="164" fontId="1" fillId="12" borderId="147" xfId="0" applyNumberFormat="1" applyFont="1" applyFill="1" applyBorder="1" applyAlignment="1">
      <alignment horizontal="center" vertical="center"/>
    </xf>
    <xf numFmtId="3" fontId="1" fillId="12" borderId="1" xfId="0" applyNumberFormat="1" applyFont="1" applyFill="1" applyBorder="1" applyAlignment="1">
      <alignment horizontal="center" vertical="center"/>
    </xf>
    <xf numFmtId="0" fontId="19" fillId="15" borderId="19" xfId="0" applyFont="1" applyFill="1" applyBorder="1" applyAlignment="1">
      <alignment horizontal="center" vertical="center"/>
    </xf>
    <xf numFmtId="0" fontId="19" fillId="15" borderId="151" xfId="0" applyFont="1" applyFill="1" applyBorder="1" applyAlignment="1">
      <alignment horizontal="center" vertical="center"/>
    </xf>
    <xf numFmtId="164" fontId="19" fillId="15" borderId="151" xfId="0" applyNumberFormat="1" applyFont="1" applyFill="1" applyBorder="1" applyAlignment="1">
      <alignment horizontal="center" vertical="center"/>
    </xf>
    <xf numFmtId="164" fontId="19" fillId="15" borderId="140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6" fillId="0" borderId="0" xfId="0" applyFont="1" applyAlignment="1">
      <alignment horizontal="left"/>
    </xf>
    <xf numFmtId="164" fontId="26" fillId="0" borderId="0" xfId="0" applyNumberFormat="1" applyFont="1" applyAlignment="1">
      <alignment horizontal="left"/>
    </xf>
    <xf numFmtId="0" fontId="27" fillId="15" borderId="146" xfId="0" applyFont="1" applyFill="1" applyBorder="1" applyAlignment="1">
      <alignment horizontal="center"/>
    </xf>
    <xf numFmtId="0" fontId="27" fillId="15" borderId="72" xfId="0" applyFont="1" applyFill="1" applyBorder="1" applyAlignment="1">
      <alignment horizontal="center"/>
    </xf>
    <xf numFmtId="164" fontId="27" fillId="15" borderId="72" xfId="0" applyNumberFormat="1" applyFont="1" applyFill="1" applyBorder="1" applyAlignment="1">
      <alignment horizontal="center"/>
    </xf>
    <xf numFmtId="164" fontId="27" fillId="15" borderId="138" xfId="0" applyNumberFormat="1" applyFont="1" applyFill="1" applyBorder="1" applyAlignment="1">
      <alignment horizontal="center"/>
    </xf>
    <xf numFmtId="0" fontId="28" fillId="0" borderId="1" xfId="0" applyFont="1" applyBorder="1" applyAlignment="1">
      <alignment horizontal="left"/>
    </xf>
    <xf numFmtId="164" fontId="26" fillId="12" borderId="64" xfId="0" applyNumberFormat="1" applyFont="1" applyFill="1" applyBorder="1" applyAlignment="1">
      <alignment horizontal="center"/>
    </xf>
    <xf numFmtId="164" fontId="26" fillId="0" borderId="1" xfId="0" applyNumberFormat="1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0" fontId="27" fillId="0" borderId="1" xfId="0" applyFont="1" applyBorder="1" applyAlignment="1">
      <alignment horizontal="left"/>
    </xf>
    <xf numFmtId="0" fontId="26" fillId="0" borderId="4" xfId="0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164" fontId="26" fillId="0" borderId="27" xfId="0" applyNumberFormat="1" applyFont="1" applyBorder="1" applyAlignment="1">
      <alignment horizontal="center"/>
    </xf>
    <xf numFmtId="164" fontId="27" fillId="0" borderId="1" xfId="0" applyNumberFormat="1" applyFont="1" applyBorder="1" applyAlignment="1">
      <alignment horizontal="center"/>
    </xf>
    <xf numFmtId="164" fontId="26" fillId="0" borderId="0" xfId="0" applyNumberFormat="1" applyFont="1" applyAlignment="1">
      <alignment horizontal="right"/>
    </xf>
    <xf numFmtId="164" fontId="26" fillId="0" borderId="64" xfId="0" applyNumberFormat="1" applyFont="1" applyBorder="1" applyAlignment="1">
      <alignment horizontal="right"/>
    </xf>
    <xf numFmtId="164" fontId="27" fillId="15" borderId="76" xfId="0" applyNumberFormat="1" applyFont="1" applyFill="1" applyBorder="1" applyAlignment="1">
      <alignment horizontal="center"/>
    </xf>
    <xf numFmtId="0" fontId="27" fillId="0" borderId="135" xfId="0" applyFont="1" applyBorder="1" applyAlignment="1">
      <alignment horizontal="left"/>
    </xf>
    <xf numFmtId="0" fontId="26" fillId="0" borderId="75" xfId="0" applyFont="1" applyBorder="1" applyAlignment="1">
      <alignment horizontal="left"/>
    </xf>
    <xf numFmtId="164" fontId="26" fillId="0" borderId="75" xfId="0" applyNumberFormat="1" applyFont="1" applyBorder="1" applyAlignment="1">
      <alignment horizontal="left"/>
    </xf>
    <xf numFmtId="164" fontId="26" fillId="0" borderId="76" xfId="0" applyNumberFormat="1" applyFont="1" applyBorder="1" applyAlignment="1">
      <alignment horizontal="left"/>
    </xf>
    <xf numFmtId="164" fontId="27" fillId="15" borderId="149" xfId="0" applyNumberFormat="1" applyFont="1" applyFill="1" applyBorder="1" applyAlignment="1">
      <alignment horizontal="center"/>
    </xf>
    <xf numFmtId="3" fontId="1" fillId="12" borderId="1" xfId="0" applyNumberFormat="1" applyFont="1" applyFill="1" applyBorder="1" applyAlignment="1">
      <alignment vertical="center"/>
    </xf>
    <xf numFmtId="0" fontId="5" fillId="7" borderId="147" xfId="0" applyFont="1" applyFill="1" applyBorder="1" applyAlignment="1">
      <alignment vertical="center"/>
    </xf>
    <xf numFmtId="0" fontId="5" fillId="7" borderId="147" xfId="0" applyFont="1" applyFill="1" applyBorder="1" applyAlignment="1">
      <alignment horizontal="center" vertical="center"/>
    </xf>
    <xf numFmtId="0" fontId="5" fillId="0" borderId="64" xfId="0" applyFont="1" applyBorder="1" applyAlignment="1">
      <alignment vertical="center"/>
    </xf>
    <xf numFmtId="0" fontId="1" fillId="12" borderId="147" xfId="0" applyFont="1" applyFill="1" applyBorder="1" applyAlignment="1">
      <alignment horizontal="center" vertical="center"/>
    </xf>
    <xf numFmtId="164" fontId="1" fillId="16" borderId="1" xfId="0" applyNumberFormat="1" applyFont="1" applyFill="1" applyBorder="1" applyAlignment="1">
      <alignment vertical="center"/>
    </xf>
    <xf numFmtId="0" fontId="5" fillId="0" borderId="64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64" fontId="34" fillId="0" borderId="0" xfId="0" applyNumberFormat="1" applyFont="1" applyAlignment="1">
      <alignment vertical="center"/>
    </xf>
    <xf numFmtId="164" fontId="42" fillId="12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17" fillId="0" borderId="0" xfId="0" applyFont="1" applyAlignment="1"/>
    <xf numFmtId="0" fontId="17" fillId="0" borderId="0" xfId="0" applyFont="1" applyAlignment="1"/>
    <xf numFmtId="164" fontId="17" fillId="0" borderId="0" xfId="0" applyNumberFormat="1" applyFont="1" applyAlignment="1"/>
    <xf numFmtId="0" fontId="43" fillId="15" borderId="146" xfId="0" applyFont="1" applyFill="1" applyBorder="1" applyAlignment="1">
      <alignment horizontal="center"/>
    </xf>
    <xf numFmtId="0" fontId="43" fillId="15" borderId="72" xfId="0" applyFont="1" applyFill="1" applyBorder="1" applyAlignment="1">
      <alignment horizontal="center"/>
    </xf>
    <xf numFmtId="164" fontId="43" fillId="15" borderId="72" xfId="0" applyNumberFormat="1" applyFont="1" applyFill="1" applyBorder="1" applyAlignment="1">
      <alignment horizontal="center"/>
    </xf>
    <xf numFmtId="164" fontId="43" fillId="15" borderId="138" xfId="0" applyNumberFormat="1" applyFont="1" applyFill="1" applyBorder="1" applyAlignment="1">
      <alignment horizontal="center"/>
    </xf>
    <xf numFmtId="0" fontId="17" fillId="0" borderId="1" xfId="0" applyFont="1" applyBorder="1" applyAlignment="1"/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164" fontId="17" fillId="12" borderId="64" xfId="0" applyNumberFormat="1" applyFont="1" applyFill="1" applyBorder="1" applyAlignment="1">
      <alignment horizontal="center"/>
    </xf>
    <xf numFmtId="164" fontId="17" fillId="0" borderId="1" xfId="0" applyNumberFormat="1" applyFont="1" applyBorder="1" applyAlignment="1">
      <alignment horizontal="center"/>
    </xf>
    <xf numFmtId="0" fontId="43" fillId="0" borderId="1" xfId="0" applyFont="1" applyBorder="1" applyAlignment="1"/>
    <xf numFmtId="0" fontId="17" fillId="0" borderId="4" xfId="0" applyFont="1" applyBorder="1" applyAlignment="1"/>
    <xf numFmtId="0" fontId="17" fillId="0" borderId="5" xfId="0" applyFont="1" applyBorder="1" applyAlignment="1"/>
    <xf numFmtId="164" fontId="17" fillId="0" borderId="27" xfId="0" applyNumberFormat="1" applyFont="1" applyBorder="1" applyAlignment="1"/>
    <xf numFmtId="164" fontId="43" fillId="0" borderId="1" xfId="0" applyNumberFormat="1" applyFont="1" applyBorder="1" applyAlignment="1">
      <alignment horizontal="center"/>
    </xf>
    <xf numFmtId="164" fontId="17" fillId="0" borderId="0" xfId="0" applyNumberFormat="1" applyFont="1" applyAlignment="1">
      <alignment horizontal="right"/>
    </xf>
    <xf numFmtId="164" fontId="17" fillId="0" borderId="64" xfId="0" applyNumberFormat="1" applyFont="1" applyBorder="1" applyAlignment="1">
      <alignment horizontal="right"/>
    </xf>
    <xf numFmtId="164" fontId="43" fillId="15" borderId="76" xfId="0" applyNumberFormat="1" applyFont="1" applyFill="1" applyBorder="1" applyAlignment="1">
      <alignment horizontal="center"/>
    </xf>
    <xf numFmtId="0" fontId="43" fillId="0" borderId="135" xfId="0" applyFont="1" applyBorder="1" applyAlignment="1"/>
    <xf numFmtId="0" fontId="17" fillId="0" borderId="75" xfId="0" applyFont="1" applyBorder="1" applyAlignment="1"/>
    <xf numFmtId="164" fontId="17" fillId="0" borderId="75" xfId="0" applyNumberFormat="1" applyFont="1" applyBorder="1" applyAlignment="1"/>
    <xf numFmtId="164" fontId="17" fillId="0" borderId="76" xfId="0" applyNumberFormat="1" applyFont="1" applyBorder="1" applyAlignment="1"/>
    <xf numFmtId="164" fontId="43" fillId="15" borderId="149" xfId="0" applyNumberFormat="1" applyFont="1" applyFill="1" applyBorder="1" applyAlignment="1">
      <alignment horizontal="center"/>
    </xf>
    <xf numFmtId="2" fontId="1" fillId="12" borderId="1" xfId="0" applyNumberFormat="1" applyFont="1" applyFill="1" applyBorder="1" applyAlignment="1">
      <alignment horizontal="center" vertical="center"/>
    </xf>
    <xf numFmtId="164" fontId="8" fillId="0" borderId="135" xfId="0" applyNumberFormat="1" applyFont="1" applyBorder="1" applyAlignment="1">
      <alignment horizontal="left" vertical="center" wrapText="1"/>
    </xf>
    <xf numFmtId="0" fontId="8" fillId="0" borderId="135" xfId="0" applyFont="1" applyBorder="1" applyAlignment="1">
      <alignment horizontal="left" vertical="center"/>
    </xf>
    <xf numFmtId="0" fontId="8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164" fontId="8" fillId="12" borderId="102" xfId="0" applyNumberFormat="1" applyFont="1" applyFill="1" applyBorder="1" applyAlignment="1">
      <alignment horizontal="center" vertical="center"/>
    </xf>
    <xf numFmtId="164" fontId="8" fillId="0" borderId="27" xfId="0" applyNumberFormat="1" applyFont="1" applyBorder="1" applyAlignment="1">
      <alignment vertical="center"/>
    </xf>
    <xf numFmtId="164" fontId="8" fillId="0" borderId="76" xfId="0" applyNumberFormat="1" applyFont="1" applyBorder="1" applyAlignment="1">
      <alignment horizontal="right" vertical="center"/>
    </xf>
    <xf numFmtId="4" fontId="8" fillId="15" borderId="149" xfId="0" applyNumberFormat="1" applyFont="1" applyFill="1" applyBorder="1" applyAlignment="1">
      <alignment horizontal="right" vertical="center"/>
    </xf>
    <xf numFmtId="164" fontId="8" fillId="15" borderId="149" xfId="0" applyNumberFormat="1" applyFont="1" applyFill="1" applyBorder="1" applyAlignment="1">
      <alignment horizontal="right" vertical="center"/>
    </xf>
    <xf numFmtId="165" fontId="1" fillId="0" borderId="2" xfId="0" applyNumberFormat="1" applyFont="1" applyBorder="1" applyAlignment="1">
      <alignment vertical="center"/>
    </xf>
    <xf numFmtId="0" fontId="1" fillId="0" borderId="64" xfId="0" applyFont="1" applyBorder="1" applyAlignment="1">
      <alignment vertical="center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164" fontId="45" fillId="0" borderId="0" xfId="0" applyNumberFormat="1" applyFont="1" applyAlignment="1">
      <alignment vertical="center"/>
    </xf>
    <xf numFmtId="164" fontId="8" fillId="12" borderId="102" xfId="0" applyNumberFormat="1" applyFont="1" applyFill="1" applyBorder="1" applyAlignment="1">
      <alignment horizontal="center" vertical="center"/>
    </xf>
    <xf numFmtId="164" fontId="17" fillId="0" borderId="0" xfId="0" applyNumberFormat="1" applyFont="1"/>
    <xf numFmtId="164" fontId="8" fillId="12" borderId="102" xfId="0" applyNumberFormat="1" applyFont="1" applyFill="1" applyBorder="1" applyAlignment="1">
      <alignment vertical="center"/>
    </xf>
    <xf numFmtId="10" fontId="8" fillId="0" borderId="138" xfId="0" applyNumberFormat="1" applyFont="1" applyBorder="1" applyAlignment="1">
      <alignment vertical="center"/>
    </xf>
    <xf numFmtId="164" fontId="8" fillId="0" borderId="135" xfId="0" applyNumberFormat="1" applyFont="1" applyBorder="1" applyAlignment="1">
      <alignment vertical="center" wrapText="1"/>
    </xf>
    <xf numFmtId="0" fontId="46" fillId="5" borderId="1" xfId="0" applyFont="1" applyFill="1" applyBorder="1" applyAlignment="1">
      <alignment vertical="center"/>
    </xf>
    <xf numFmtId="0" fontId="5" fillId="5" borderId="147" xfId="0" applyFont="1" applyFill="1" applyBorder="1" applyAlignment="1">
      <alignment vertical="center"/>
    </xf>
    <xf numFmtId="0" fontId="5" fillId="5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47" xfId="0" applyFont="1" applyFill="1" applyBorder="1" applyAlignment="1">
      <alignment horizontal="center" vertical="center"/>
    </xf>
    <xf numFmtId="0" fontId="37" fillId="0" borderId="0" xfId="0" applyFont="1" applyAlignment="1">
      <alignment vertical="center"/>
    </xf>
    <xf numFmtId="0" fontId="47" fillId="0" borderId="105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10" fontId="47" fillId="0" borderId="31" xfId="0" applyNumberFormat="1" applyFont="1" applyBorder="1" applyAlignment="1">
      <alignment horizontal="right" vertical="center"/>
    </xf>
    <xf numFmtId="0" fontId="48" fillId="0" borderId="1" xfId="0" applyFont="1" applyBorder="1" applyAlignment="1">
      <alignment horizontal="left" vertical="center"/>
    </xf>
    <xf numFmtId="10" fontId="48" fillId="0" borderId="31" xfId="0" applyNumberFormat="1" applyFont="1" applyBorder="1" applyAlignment="1">
      <alignment horizontal="right" vertical="center"/>
    </xf>
    <xf numFmtId="0" fontId="47" fillId="17" borderId="105" xfId="0" applyFont="1" applyFill="1" applyBorder="1" applyAlignment="1">
      <alignment horizontal="left" vertical="center"/>
    </xf>
    <xf numFmtId="0" fontId="48" fillId="17" borderId="1" xfId="0" applyFont="1" applyFill="1" applyBorder="1" applyAlignment="1">
      <alignment horizontal="left" vertical="center"/>
    </xf>
    <xf numFmtId="10" fontId="48" fillId="17" borderId="3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10" fontId="1" fillId="0" borderId="0" xfId="0" applyNumberFormat="1" applyFont="1"/>
    <xf numFmtId="9" fontId="47" fillId="0" borderId="0" xfId="0" applyNumberFormat="1" applyFont="1" applyAlignment="1">
      <alignment horizontal="right" vertical="center"/>
    </xf>
    <xf numFmtId="0" fontId="47" fillId="0" borderId="1" xfId="0" applyFont="1" applyBorder="1" applyAlignment="1">
      <alignment horizontal="left" vertical="center" wrapText="1"/>
    </xf>
    <xf numFmtId="0" fontId="47" fillId="18" borderId="108" xfId="0" applyFont="1" applyFill="1" applyBorder="1" applyAlignment="1">
      <alignment horizontal="left" vertical="center"/>
    </xf>
    <xf numFmtId="0" fontId="48" fillId="18" borderId="130" xfId="0" applyFont="1" applyFill="1" applyBorder="1" applyAlignment="1">
      <alignment horizontal="left" vertical="center"/>
    </xf>
    <xf numFmtId="10" fontId="48" fillId="18" borderId="131" xfId="0" applyNumberFormat="1" applyFont="1" applyFill="1" applyBorder="1" applyAlignment="1">
      <alignment horizontal="right" vertical="center"/>
    </xf>
    <xf numFmtId="0" fontId="48" fillId="0" borderId="0" xfId="0" applyFont="1" applyAlignment="1">
      <alignment horizontal="left" vertical="center"/>
    </xf>
    <xf numFmtId="10" fontId="48" fillId="0" borderId="0" xfId="0" applyNumberFormat="1" applyFont="1" applyAlignment="1">
      <alignment horizontal="right" vertical="center"/>
    </xf>
    <xf numFmtId="0" fontId="5" fillId="7" borderId="148" xfId="0" applyFont="1" applyFill="1" applyBorder="1" applyAlignment="1">
      <alignment horizontal="left" vertical="center"/>
    </xf>
    <xf numFmtId="10" fontId="47" fillId="0" borderId="0" xfId="0" applyNumberFormat="1" applyFont="1" applyAlignment="1">
      <alignment horizontal="right" vertical="center"/>
    </xf>
    <xf numFmtId="0" fontId="47" fillId="7" borderId="148" xfId="0" applyFont="1" applyFill="1" applyBorder="1" applyAlignment="1">
      <alignment horizontal="left" vertical="center"/>
    </xf>
    <xf numFmtId="0" fontId="46" fillId="0" borderId="0" xfId="0" applyFont="1"/>
    <xf numFmtId="0" fontId="48" fillId="0" borderId="128" xfId="0" applyFont="1" applyBorder="1"/>
    <xf numFmtId="0" fontId="6" fillId="0" borderId="137" xfId="0" applyFont="1" applyBorder="1"/>
    <xf numFmtId="0" fontId="48" fillId="0" borderId="114" xfId="0" applyFont="1" applyBorder="1"/>
    <xf numFmtId="166" fontId="48" fillId="12" borderId="31" xfId="0" applyNumberFormat="1" applyFont="1" applyFill="1" applyBorder="1"/>
    <xf numFmtId="0" fontId="48" fillId="0" borderId="105" xfId="0" applyFont="1" applyBorder="1"/>
    <xf numFmtId="0" fontId="6" fillId="0" borderId="105" xfId="0" applyFont="1" applyBorder="1"/>
    <xf numFmtId="0" fontId="6" fillId="12" borderId="31" xfId="0" applyFont="1" applyFill="1" applyBorder="1"/>
    <xf numFmtId="0" fontId="6" fillId="0" borderId="114" xfId="0" applyFont="1" applyBorder="1"/>
    <xf numFmtId="0" fontId="6" fillId="12" borderId="152" xfId="0" applyFont="1" applyFill="1" applyBorder="1"/>
    <xf numFmtId="0" fontId="6" fillId="0" borderId="144" xfId="0" applyFont="1" applyBorder="1"/>
    <xf numFmtId="0" fontId="6" fillId="0" borderId="99" xfId="0" applyFont="1" applyBorder="1"/>
    <xf numFmtId="166" fontId="6" fillId="12" borderId="153" xfId="0" applyNumberFormat="1" applyFont="1" applyFill="1" applyBorder="1"/>
    <xf numFmtId="166" fontId="6" fillId="12" borderId="31" xfId="0" applyNumberFormat="1" applyFont="1" applyFill="1" applyBorder="1"/>
    <xf numFmtId="166" fontId="6" fillId="0" borderId="31" xfId="0" applyNumberFormat="1" applyFont="1" applyBorder="1"/>
    <xf numFmtId="0" fontId="6" fillId="0" borderId="89" xfId="0" applyFont="1" applyBorder="1"/>
    <xf numFmtId="0" fontId="6" fillId="0" borderId="90" xfId="0" applyFont="1" applyBorder="1"/>
    <xf numFmtId="166" fontId="38" fillId="0" borderId="143" xfId="0" applyNumberFormat="1" applyFont="1" applyBorder="1"/>
    <xf numFmtId="10" fontId="48" fillId="0" borderId="31" xfId="0" applyNumberFormat="1" applyFont="1" applyBorder="1"/>
    <xf numFmtId="173" fontId="38" fillId="0" borderId="31" xfId="0" applyNumberFormat="1" applyFont="1" applyBorder="1"/>
    <xf numFmtId="0" fontId="48" fillId="0" borderId="31" xfId="0" applyFont="1" applyBorder="1"/>
    <xf numFmtId="0" fontId="48" fillId="0" borderId="143" xfId="0" applyFont="1" applyBorder="1"/>
    <xf numFmtId="9" fontId="48" fillId="0" borderId="31" xfId="0" applyNumberFormat="1" applyFont="1" applyBorder="1"/>
    <xf numFmtId="0" fontId="48" fillId="0" borderId="95" xfId="0" applyFont="1" applyBorder="1"/>
    <xf numFmtId="9" fontId="38" fillId="0" borderId="142" xfId="0" applyNumberFormat="1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8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90" xfId="0" applyFont="1" applyBorder="1" applyAlignment="1">
      <alignment horizontal="center" vertical="center"/>
    </xf>
    <xf numFmtId="0" fontId="38" fillId="0" borderId="89" xfId="0" applyFont="1" applyBorder="1" applyAlignment="1">
      <alignment horizontal="left" vertical="center"/>
    </xf>
    <xf numFmtId="9" fontId="6" fillId="0" borderId="105" xfId="0" applyNumberFormat="1" applyFont="1" applyBorder="1"/>
    <xf numFmtId="9" fontId="6" fillId="0" borderId="1" xfId="0" applyNumberFormat="1" applyFont="1" applyBorder="1" applyAlignment="1">
      <alignment horizontal="center"/>
    </xf>
    <xf numFmtId="9" fontId="6" fillId="0" borderId="31" xfId="0" applyNumberFormat="1" applyFont="1" applyBorder="1"/>
    <xf numFmtId="0" fontId="6" fillId="0" borderId="121" xfId="0" applyFont="1" applyBorder="1" applyAlignment="1">
      <alignment horizontal="left" vertical="center"/>
    </xf>
    <xf numFmtId="0" fontId="6" fillId="0" borderId="26" xfId="0" applyFont="1" applyBorder="1" applyAlignment="1">
      <alignment horizontal="center" vertical="center"/>
    </xf>
    <xf numFmtId="10" fontId="6" fillId="12" borderId="127" xfId="0" applyNumberFormat="1" applyFont="1" applyFill="1" applyBorder="1" applyAlignment="1">
      <alignment horizontal="center" vertical="center"/>
    </xf>
    <xf numFmtId="10" fontId="6" fillId="0" borderId="105" xfId="0" applyNumberFormat="1" applyFont="1" applyBorder="1" applyAlignment="1">
      <alignment horizontal="right"/>
    </xf>
    <xf numFmtId="10" fontId="6" fillId="0" borderId="1" xfId="0" applyNumberFormat="1" applyFont="1" applyBorder="1" applyAlignment="1">
      <alignment horizontal="right"/>
    </xf>
    <xf numFmtId="10" fontId="6" fillId="0" borderId="31" xfId="0" applyNumberFormat="1" applyFont="1" applyBorder="1" applyAlignment="1">
      <alignment horizontal="right"/>
    </xf>
    <xf numFmtId="0" fontId="6" fillId="0" borderId="105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0" fontId="6" fillId="12" borderId="31" xfId="0" applyNumberFormat="1" applyFont="1" applyFill="1" applyBorder="1" applyAlignment="1">
      <alignment horizontal="center" vertical="center"/>
    </xf>
    <xf numFmtId="10" fontId="6" fillId="0" borderId="31" xfId="0" applyNumberFormat="1" applyFont="1" applyBorder="1" applyAlignment="1">
      <alignment horizontal="center" vertical="center"/>
    </xf>
    <xf numFmtId="10" fontId="6" fillId="12" borderId="1" xfId="0" applyNumberFormat="1" applyFont="1" applyFill="1" applyBorder="1" applyAlignment="1">
      <alignment horizontal="center"/>
    </xf>
    <xf numFmtId="10" fontId="6" fillId="0" borderId="31" xfId="0" applyNumberFormat="1" applyFont="1" applyBorder="1"/>
    <xf numFmtId="0" fontId="6" fillId="0" borderId="105" xfId="0" applyFont="1" applyBorder="1" applyAlignment="1">
      <alignment horizontal="right"/>
    </xf>
    <xf numFmtId="0" fontId="6" fillId="12" borderId="1" xfId="0" applyFont="1" applyFill="1" applyBorder="1" applyAlignment="1">
      <alignment horizontal="center"/>
    </xf>
    <xf numFmtId="0" fontId="6" fillId="0" borderId="31" xfId="0" applyFont="1" applyBorder="1"/>
    <xf numFmtId="0" fontId="6" fillId="0" borderId="108" xfId="0" applyFont="1" applyBorder="1" applyAlignment="1">
      <alignment horizontal="left" vertical="center"/>
    </xf>
    <xf numFmtId="10" fontId="6" fillId="12" borderId="13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81" xfId="0" applyFont="1" applyBorder="1" applyAlignment="1">
      <alignment vertical="center"/>
    </xf>
    <xf numFmtId="0" fontId="6" fillId="0" borderId="57" xfId="0" applyFont="1" applyBorder="1" applyAlignment="1">
      <alignment vertical="center"/>
    </xf>
    <xf numFmtId="10" fontId="6" fillId="0" borderId="77" xfId="0" applyNumberFormat="1" applyFont="1" applyBorder="1" applyAlignment="1">
      <alignment vertical="center"/>
    </xf>
    <xf numFmtId="0" fontId="6" fillId="0" borderId="95" xfId="0" applyFont="1" applyBorder="1" applyAlignment="1">
      <alignment horizontal="left" vertical="center"/>
    </xf>
    <xf numFmtId="0" fontId="6" fillId="0" borderId="49" xfId="0" applyFont="1" applyBorder="1" applyAlignment="1">
      <alignment horizontal="left" vertical="center"/>
    </xf>
    <xf numFmtId="0" fontId="6" fillId="0" borderId="96" xfId="0" applyFont="1" applyBorder="1" applyAlignment="1">
      <alignment vertical="center"/>
    </xf>
    <xf numFmtId="0" fontId="38" fillId="17" borderId="154" xfId="0" applyFont="1" applyFill="1" applyBorder="1" applyAlignment="1">
      <alignment vertical="center" wrapText="1"/>
    </xf>
    <xf numFmtId="0" fontId="6" fillId="17" borderId="73" xfId="0" applyFont="1" applyFill="1" applyBorder="1" applyAlignment="1">
      <alignment vertical="center"/>
    </xf>
    <xf numFmtId="10" fontId="38" fillId="17" borderId="145" xfId="0" applyNumberFormat="1" applyFont="1" applyFill="1" applyBorder="1" applyAlignment="1">
      <alignment horizontal="center" vertical="center" wrapText="1"/>
    </xf>
    <xf numFmtId="10" fontId="6" fillId="0" borderId="108" xfId="0" applyNumberFormat="1" applyFont="1" applyBorder="1" applyAlignment="1">
      <alignment horizontal="right"/>
    </xf>
    <xf numFmtId="10" fontId="6" fillId="0" borderId="130" xfId="0" applyNumberFormat="1" applyFont="1" applyBorder="1" applyAlignment="1">
      <alignment horizontal="right"/>
    </xf>
    <xf numFmtId="10" fontId="6" fillId="0" borderId="131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48" fillId="0" borderId="105" xfId="0" applyFont="1" applyBorder="1" applyAlignment="1">
      <alignment horizontal="center" vertical="center"/>
    </xf>
    <xf numFmtId="0" fontId="48" fillId="20" borderId="1" xfId="0" applyFont="1" applyFill="1" applyBorder="1" applyAlignment="1">
      <alignment horizontal="center" vertical="center"/>
    </xf>
    <xf numFmtId="0" fontId="47" fillId="0" borderId="105" xfId="0" applyFont="1" applyBorder="1" applyAlignment="1">
      <alignment horizontal="center" vertical="center"/>
    </xf>
    <xf numFmtId="2" fontId="47" fillId="20" borderId="1" xfId="0" applyNumberFormat="1" applyFont="1" applyFill="1" applyBorder="1" applyAlignment="1">
      <alignment horizontal="right" vertical="center"/>
    </xf>
    <xf numFmtId="0" fontId="47" fillId="0" borderId="108" xfId="0" applyFont="1" applyBorder="1" applyAlignment="1">
      <alignment horizontal="center" vertical="center"/>
    </xf>
    <xf numFmtId="2" fontId="47" fillId="20" borderId="130" xfId="0" applyNumberFormat="1" applyFont="1" applyFill="1" applyBorder="1" applyAlignment="1">
      <alignment horizontal="right" vertical="center"/>
    </xf>
    <xf numFmtId="0" fontId="37" fillId="19" borderId="155" xfId="0" applyFont="1" applyFill="1" applyBorder="1" applyAlignment="1">
      <alignment horizontal="center"/>
    </xf>
    <xf numFmtId="0" fontId="1" fillId="0" borderId="82" xfId="0" applyFont="1" applyBorder="1"/>
    <xf numFmtId="0" fontId="49" fillId="0" borderId="82" xfId="0" applyFont="1" applyBorder="1" applyAlignment="1">
      <alignment horizontal="left"/>
    </xf>
    <xf numFmtId="0" fontId="49" fillId="0" borderId="91" xfId="0" applyFont="1" applyBorder="1" applyAlignment="1">
      <alignment horizontal="left"/>
    </xf>
    <xf numFmtId="0" fontId="1" fillId="0" borderId="4" xfId="0" applyFont="1" applyBorder="1" applyAlignment="1">
      <alignment horizontal="center" vertical="center" wrapText="1"/>
    </xf>
    <xf numFmtId="0" fontId="7" fillId="0" borderId="5" xfId="0" applyFont="1" applyBorder="1"/>
    <xf numFmtId="0" fontId="9" fillId="3" borderId="6" xfId="0" applyFont="1" applyFill="1" applyBorder="1" applyAlignment="1">
      <alignment horizontal="left" vertical="top" wrapText="1"/>
    </xf>
    <xf numFmtId="0" fontId="7" fillId="0" borderId="7" xfId="0" applyFont="1" applyBorder="1"/>
    <xf numFmtId="0" fontId="9" fillId="4" borderId="8" xfId="0" applyFont="1" applyFill="1" applyBorder="1" applyAlignment="1">
      <alignment horizontal="left" vertical="top" wrapText="1"/>
    </xf>
    <xf numFmtId="0" fontId="7" fillId="0" borderId="9" xfId="0" applyFont="1" applyBorder="1"/>
    <xf numFmtId="0" fontId="7" fillId="0" borderId="10" xfId="0" applyFont="1" applyBorder="1"/>
    <xf numFmtId="0" fontId="0" fillId="0" borderId="0" xfId="0" applyFont="1" applyAlignment="1"/>
    <xf numFmtId="49" fontId="11" fillId="0" borderId="0" xfId="0" applyNumberFormat="1" applyFont="1" applyAlignment="1">
      <alignment horizontal="left" vertical="top" wrapText="1"/>
    </xf>
    <xf numFmtId="0" fontId="13" fillId="0" borderId="20" xfId="0" applyFont="1" applyBorder="1" applyAlignment="1">
      <alignment horizontal="left" vertical="center" wrapText="1"/>
    </xf>
    <xf numFmtId="0" fontId="7" fillId="0" borderId="21" xfId="0" applyFont="1" applyBorder="1"/>
    <xf numFmtId="0" fontId="7" fillId="0" borderId="22" xfId="0" applyFont="1" applyBorder="1"/>
    <xf numFmtId="0" fontId="13" fillId="0" borderId="23" xfId="0" applyFont="1" applyBorder="1" applyAlignment="1">
      <alignment horizontal="left" vertical="center" wrapText="1"/>
    </xf>
    <xf numFmtId="0" fontId="7" fillId="0" borderId="24" xfId="0" applyFont="1" applyBorder="1"/>
    <xf numFmtId="0" fontId="7" fillId="0" borderId="25" xfId="0" applyFont="1" applyBorder="1"/>
    <xf numFmtId="0" fontId="12" fillId="2" borderId="12" xfId="0" applyFont="1" applyFill="1" applyBorder="1" applyAlignment="1">
      <alignment horizontal="center" vertical="center" wrapText="1"/>
    </xf>
    <xf numFmtId="0" fontId="7" fillId="0" borderId="13" xfId="0" applyFont="1" applyBorder="1"/>
    <xf numFmtId="0" fontId="7" fillId="0" borderId="14" xfId="0" applyFont="1" applyBorder="1"/>
    <xf numFmtId="0" fontId="13" fillId="0" borderId="4" xfId="0" applyFont="1" applyBorder="1" applyAlignment="1">
      <alignment horizontal="left" vertical="center" wrapText="1"/>
    </xf>
    <xf numFmtId="0" fontId="7" fillId="0" borderId="27" xfId="0" applyFont="1" applyBorder="1"/>
    <xf numFmtId="165" fontId="13" fillId="0" borderId="4" xfId="0" applyNumberFormat="1" applyFont="1" applyBorder="1" applyAlignment="1">
      <alignment horizontal="center" vertical="center" wrapText="1"/>
    </xf>
    <xf numFmtId="0" fontId="13" fillId="0" borderId="32" xfId="0" applyFont="1" applyBorder="1" applyAlignment="1">
      <alignment horizontal="left" vertical="center" wrapText="1"/>
    </xf>
    <xf numFmtId="0" fontId="7" fillId="0" borderId="3" xfId="0" applyFont="1" applyBorder="1"/>
    <xf numFmtId="0" fontId="7" fillId="0" borderId="33" xfId="0" applyFont="1" applyBorder="1"/>
    <xf numFmtId="0" fontId="7" fillId="0" borderId="37" xfId="0" applyFont="1" applyBorder="1"/>
    <xf numFmtId="0" fontId="7" fillId="0" borderId="38" xfId="0" applyFont="1" applyBorder="1"/>
    <xf numFmtId="0" fontId="7" fillId="0" borderId="39" xfId="0" applyFont="1" applyBorder="1"/>
    <xf numFmtId="0" fontId="13" fillId="0" borderId="37" xfId="0" applyFont="1" applyBorder="1" applyAlignment="1">
      <alignment horizontal="left" vertical="center" wrapText="1"/>
    </xf>
    <xf numFmtId="164" fontId="1" fillId="0" borderId="0" xfId="0" applyNumberFormat="1" applyFont="1" applyAlignment="1">
      <alignment horizontal="left" vertical="top" wrapText="1"/>
    </xf>
    <xf numFmtId="164" fontId="11" fillId="0" borderId="0" xfId="0" applyNumberFormat="1" applyFont="1" applyAlignment="1">
      <alignment horizontal="left" vertical="top" wrapText="1"/>
    </xf>
    <xf numFmtId="0" fontId="12" fillId="2" borderId="16" xfId="0" applyFont="1" applyFill="1" applyBorder="1" applyAlignment="1">
      <alignment horizontal="center" vertical="center" wrapText="1"/>
    </xf>
    <xf numFmtId="0" fontId="7" fillId="0" borderId="17" xfId="0" applyFont="1" applyBorder="1"/>
    <xf numFmtId="0" fontId="13" fillId="0" borderId="19" xfId="0" applyFont="1" applyBorder="1" applyAlignment="1">
      <alignment horizontal="center" vertical="center" wrapText="1"/>
    </xf>
    <xf numFmtId="0" fontId="7" fillId="0" borderId="30" xfId="0" applyFont="1" applyBorder="1"/>
    <xf numFmtId="0" fontId="7" fillId="0" borderId="47" xfId="0" applyFont="1" applyBorder="1"/>
    <xf numFmtId="0" fontId="13" fillId="0" borderId="42" xfId="0" applyFont="1" applyBorder="1" applyAlignment="1">
      <alignment horizontal="left" vertical="center" wrapText="1"/>
    </xf>
    <xf numFmtId="0" fontId="7" fillId="0" borderId="43" xfId="0" applyFont="1" applyBorder="1"/>
    <xf numFmtId="0" fontId="7" fillId="0" borderId="48" xfId="0" applyFont="1" applyBorder="1"/>
    <xf numFmtId="0" fontId="7" fillId="0" borderId="49" xfId="0" applyFont="1" applyBorder="1"/>
    <xf numFmtId="0" fontId="7" fillId="0" borderId="50" xfId="0" applyFont="1" applyBorder="1"/>
    <xf numFmtId="0" fontId="13" fillId="0" borderId="44" xfId="0" applyFont="1" applyBorder="1" applyAlignment="1">
      <alignment horizontal="left" vertical="center" wrapText="1"/>
    </xf>
    <xf numFmtId="0" fontId="7" fillId="0" borderId="45" xfId="0" applyFont="1" applyBorder="1"/>
    <xf numFmtId="0" fontId="7" fillId="0" borderId="46" xfId="0" applyFont="1" applyBorder="1"/>
    <xf numFmtId="0" fontId="13" fillId="0" borderId="51" xfId="0" applyFont="1" applyBorder="1" applyAlignment="1">
      <alignment horizontal="left" vertical="center" wrapText="1"/>
    </xf>
    <xf numFmtId="0" fontId="7" fillId="0" borderId="52" xfId="0" applyFont="1" applyBorder="1"/>
    <xf numFmtId="0" fontId="7" fillId="0" borderId="53" xfId="0" applyFont="1" applyBorder="1"/>
    <xf numFmtId="0" fontId="13" fillId="0" borderId="16" xfId="0" applyFont="1" applyBorder="1" applyAlignment="1">
      <alignment horizontal="left" vertical="center" wrapText="1"/>
    </xf>
    <xf numFmtId="0" fontId="7" fillId="0" borderId="57" xfId="0" applyFont="1" applyBorder="1"/>
    <xf numFmtId="0" fontId="13" fillId="0" borderId="58" xfId="0" applyFont="1" applyBorder="1" applyAlignment="1">
      <alignment horizontal="left" vertical="center" wrapText="1"/>
    </xf>
    <xf numFmtId="0" fontId="7" fillId="0" borderId="59" xfId="0" applyFont="1" applyBorder="1"/>
    <xf numFmtId="0" fontId="7" fillId="0" borderId="60" xfId="0" applyFont="1" applyBorder="1"/>
    <xf numFmtId="0" fontId="1" fillId="0" borderId="2" xfId="0" applyFont="1" applyBorder="1" applyAlignment="1">
      <alignment horizontal="center" vertical="center" wrapText="1"/>
    </xf>
    <xf numFmtId="0" fontId="7" fillId="0" borderId="64" xfId="0" applyFont="1" applyBorder="1"/>
    <xf numFmtId="0" fontId="14" fillId="0" borderId="32" xfId="0" applyFont="1" applyBorder="1" applyAlignment="1">
      <alignment vertical="center"/>
    </xf>
    <xf numFmtId="0" fontId="1" fillId="0" borderId="4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left" vertical="center" wrapText="1"/>
    </xf>
    <xf numFmtId="0" fontId="1" fillId="0" borderId="42" xfId="0" applyFont="1" applyBorder="1" applyAlignment="1">
      <alignment horizontal="left" vertical="center" wrapText="1"/>
    </xf>
    <xf numFmtId="165" fontId="13" fillId="0" borderId="37" xfId="0" applyNumberFormat="1" applyFont="1" applyBorder="1" applyAlignment="1">
      <alignment horizontal="center" vertical="center" wrapText="1"/>
    </xf>
    <xf numFmtId="165" fontId="13" fillId="0" borderId="32" xfId="0" applyNumberFormat="1" applyFont="1" applyBorder="1" applyAlignment="1">
      <alignment horizontal="center" vertical="center" wrapText="1"/>
    </xf>
    <xf numFmtId="165" fontId="13" fillId="7" borderId="3" xfId="0" applyNumberFormat="1" applyFont="1" applyFill="1" applyBorder="1" applyAlignment="1">
      <alignment horizontal="center" vertical="center" wrapText="1"/>
    </xf>
    <xf numFmtId="165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" fillId="0" borderId="86" xfId="0" applyFont="1" applyBorder="1" applyAlignment="1">
      <alignment horizontal="center" vertical="center"/>
    </xf>
    <xf numFmtId="0" fontId="7" fillId="0" borderId="84" xfId="0" applyFont="1" applyBorder="1"/>
    <xf numFmtId="0" fontId="7" fillId="0" borderId="88" xfId="0" applyFont="1" applyBorder="1"/>
    <xf numFmtId="0" fontId="17" fillId="0" borderId="89" xfId="0" applyFont="1" applyBorder="1" applyAlignment="1">
      <alignment horizontal="center" wrapText="1"/>
    </xf>
    <xf numFmtId="0" fontId="7" fillId="0" borderId="90" xfId="0" applyFont="1" applyBorder="1"/>
    <xf numFmtId="0" fontId="17" fillId="0" borderId="89" xfId="0" applyFont="1" applyBorder="1" applyAlignment="1">
      <alignment horizontal="center" vertical="center" wrapText="1"/>
    </xf>
    <xf numFmtId="0" fontId="17" fillId="0" borderId="81" xfId="0" applyFont="1" applyBorder="1" applyAlignment="1">
      <alignment horizontal="center" wrapText="1"/>
    </xf>
    <xf numFmtId="0" fontId="7" fillId="0" borderId="77" xfId="0" applyFont="1" applyBorder="1"/>
    <xf numFmtId="0" fontId="17" fillId="0" borderId="0" xfId="0" applyFont="1" applyAlignment="1">
      <alignment horizontal="center" wrapText="1"/>
    </xf>
    <xf numFmtId="0" fontId="17" fillId="0" borderId="95" xfId="0" applyFont="1" applyBorder="1" applyAlignment="1">
      <alignment horizontal="center" wrapText="1"/>
    </xf>
    <xf numFmtId="0" fontId="7" fillId="0" borderId="96" xfId="0" applyFont="1" applyBorder="1"/>
    <xf numFmtId="0" fontId="12" fillId="8" borderId="74" xfId="0" applyFont="1" applyFill="1" applyBorder="1" applyAlignment="1">
      <alignment horizontal="center" vertical="center" wrapText="1"/>
    </xf>
    <xf numFmtId="0" fontId="7" fillId="0" borderId="75" xfId="0" applyFont="1" applyBorder="1"/>
    <xf numFmtId="0" fontId="7" fillId="0" borderId="76" xfId="0" applyFont="1" applyBorder="1"/>
    <xf numFmtId="0" fontId="1" fillId="0" borderId="23" xfId="0" applyFont="1" applyBorder="1" applyAlignment="1">
      <alignment horizontal="center" vertical="center"/>
    </xf>
    <xf numFmtId="0" fontId="7" fillId="0" borderId="80" xfId="0" applyFont="1" applyBorder="1"/>
    <xf numFmtId="0" fontId="1" fillId="0" borderId="51" xfId="0" applyFont="1" applyBorder="1" applyAlignment="1">
      <alignment horizontal="center" vertical="center"/>
    </xf>
    <xf numFmtId="0" fontId="7" fillId="0" borderId="94" xfId="0" applyFont="1" applyBorder="1"/>
    <xf numFmtId="0" fontId="5" fillId="0" borderId="3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3" fillId="0" borderId="79" xfId="0" applyFont="1" applyBorder="1" applyAlignment="1">
      <alignment horizontal="left" vertical="center" wrapText="1"/>
    </xf>
    <xf numFmtId="0" fontId="13" fillId="0" borderId="83" xfId="0" applyFont="1" applyBorder="1" applyAlignment="1">
      <alignment horizontal="left" vertical="center" wrapText="1"/>
    </xf>
    <xf numFmtId="0" fontId="7" fillId="0" borderId="85" xfId="0" applyFont="1" applyBorder="1"/>
    <xf numFmtId="0" fontId="5" fillId="0" borderId="0" xfId="0" applyFont="1" applyAlignment="1">
      <alignment horizontal="left" vertical="center" wrapText="1"/>
    </xf>
    <xf numFmtId="0" fontId="12" fillId="8" borderId="66" xfId="0" applyFont="1" applyFill="1" applyBorder="1" applyAlignment="1">
      <alignment horizontal="center" vertical="center" wrapText="1"/>
    </xf>
    <xf numFmtId="0" fontId="7" fillId="0" borderId="67" xfId="0" applyFont="1" applyBorder="1"/>
    <xf numFmtId="0" fontId="12" fillId="8" borderId="68" xfId="0" applyFont="1" applyFill="1" applyBorder="1" applyAlignment="1">
      <alignment horizontal="center" vertical="center" wrapText="1"/>
    </xf>
    <xf numFmtId="0" fontId="7" fillId="0" borderId="69" xfId="0" applyFont="1" applyBorder="1"/>
    <xf numFmtId="0" fontId="7" fillId="0" borderId="70" xfId="0" applyFont="1" applyBorder="1"/>
    <xf numFmtId="0" fontId="16" fillId="8" borderId="16" xfId="0" applyFont="1" applyFill="1" applyBorder="1" applyAlignment="1">
      <alignment horizontal="center" wrapText="1"/>
    </xf>
    <xf numFmtId="0" fontId="13" fillId="0" borderId="92" xfId="0" applyFont="1" applyBorder="1" applyAlignment="1">
      <alignment horizontal="left" vertical="center" wrapText="1"/>
    </xf>
    <xf numFmtId="0" fontId="13" fillId="0" borderId="45" xfId="0" applyFont="1" applyBorder="1" applyAlignment="1">
      <alignment horizontal="left" vertical="center" wrapText="1"/>
    </xf>
    <xf numFmtId="0" fontId="12" fillId="9" borderId="78" xfId="0" applyFont="1" applyFill="1" applyBorder="1" applyAlignment="1">
      <alignment horizontal="center" vertical="center" wrapText="1"/>
    </xf>
    <xf numFmtId="0" fontId="7" fillId="0" borderId="82" xfId="0" applyFont="1" applyBorder="1"/>
    <xf numFmtId="0" fontId="7" fillId="0" borderId="91" xfId="0" applyFont="1" applyBorder="1"/>
    <xf numFmtId="0" fontId="1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7" fillId="0" borderId="98" xfId="0" applyFont="1" applyBorder="1"/>
    <xf numFmtId="0" fontId="17" fillId="0" borderId="49" xfId="0" applyFont="1" applyBorder="1" applyAlignment="1">
      <alignment horizontal="center" wrapText="1"/>
    </xf>
    <xf numFmtId="0" fontId="1" fillId="12" borderId="4" xfId="0" applyFont="1" applyFill="1" applyBorder="1" applyAlignment="1">
      <alignment vertical="center"/>
    </xf>
    <xf numFmtId="0" fontId="12" fillId="10" borderId="19" xfId="0" applyFont="1" applyFill="1" applyBorder="1" applyAlignment="1">
      <alignment horizontal="center" vertical="center" wrapText="1"/>
    </xf>
    <xf numFmtId="0" fontId="7" fillId="0" borderId="99" xfId="0" applyFont="1" applyBorder="1"/>
    <xf numFmtId="0" fontId="12" fillId="10" borderId="20" xfId="0" applyFont="1" applyFill="1" applyBorder="1" applyAlignment="1">
      <alignment horizontal="center" vertical="center" wrapText="1"/>
    </xf>
    <xf numFmtId="0" fontId="12" fillId="10" borderId="78" xfId="0" applyFont="1" applyFill="1" applyBorder="1" applyAlignment="1">
      <alignment horizontal="center" vertical="center" wrapText="1"/>
    </xf>
    <xf numFmtId="0" fontId="7" fillId="0" borderId="104" xfId="0" applyFont="1" applyBorder="1"/>
    <xf numFmtId="0" fontId="20" fillId="10" borderId="20" xfId="0" applyFont="1" applyFill="1" applyBorder="1" applyAlignment="1">
      <alignment horizontal="center" vertical="center" wrapText="1"/>
    </xf>
    <xf numFmtId="0" fontId="7" fillId="0" borderId="112" xfId="0" applyFont="1" applyBorder="1"/>
    <xf numFmtId="0" fontId="13" fillId="0" borderId="86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/>
    </xf>
    <xf numFmtId="0" fontId="7" fillId="0" borderId="61" xfId="0" applyFont="1" applyBorder="1"/>
    <xf numFmtId="0" fontId="17" fillId="0" borderId="2" xfId="0" applyFont="1" applyBorder="1" applyAlignment="1">
      <alignment vertical="center"/>
    </xf>
    <xf numFmtId="167" fontId="29" fillId="7" borderId="2" xfId="0" applyNumberFormat="1" applyFont="1" applyFill="1" applyBorder="1" applyAlignment="1">
      <alignment horizontal="center" vertical="center"/>
    </xf>
    <xf numFmtId="10" fontId="29" fillId="7" borderId="2" xfId="0" applyNumberFormat="1" applyFont="1" applyFill="1" applyBorder="1" applyAlignment="1">
      <alignment horizontal="center" vertical="center"/>
    </xf>
    <xf numFmtId="167" fontId="29" fillId="13" borderId="2" xfId="0" applyNumberFormat="1" applyFont="1" applyFill="1" applyBorder="1" applyAlignment="1">
      <alignment horizontal="center" vertical="center"/>
    </xf>
    <xf numFmtId="0" fontId="13" fillId="11" borderId="86" xfId="0" applyFont="1" applyFill="1" applyBorder="1" applyAlignment="1">
      <alignment horizontal="left" vertical="center" wrapText="1"/>
    </xf>
    <xf numFmtId="0" fontId="13" fillId="11" borderId="51" xfId="0" applyFont="1" applyFill="1" applyBorder="1" applyAlignment="1">
      <alignment horizontal="left" vertical="center" wrapText="1"/>
    </xf>
    <xf numFmtId="167" fontId="19" fillId="0" borderId="2" xfId="0" applyNumberFormat="1" applyFont="1" applyBorder="1" applyAlignment="1">
      <alignment horizontal="center" vertical="center"/>
    </xf>
    <xf numFmtId="164" fontId="19" fillId="0" borderId="2" xfId="0" applyNumberFormat="1" applyFont="1" applyBorder="1" applyAlignment="1">
      <alignment horizontal="center" vertical="center"/>
    </xf>
    <xf numFmtId="167" fontId="23" fillId="0" borderId="2" xfId="0" applyNumberFormat="1" applyFont="1" applyBorder="1" applyAlignment="1">
      <alignment horizontal="center" vertical="center"/>
    </xf>
    <xf numFmtId="0" fontId="13" fillId="0" borderId="84" xfId="0" applyFont="1" applyBorder="1" applyAlignment="1">
      <alignment horizontal="left" vertical="center" wrapText="1"/>
    </xf>
    <xf numFmtId="0" fontId="13" fillId="0" borderId="52" xfId="0" applyFont="1" applyBorder="1" applyAlignment="1">
      <alignment horizontal="left" vertical="center" wrapText="1"/>
    </xf>
    <xf numFmtId="0" fontId="13" fillId="11" borderId="4" xfId="0" applyFont="1" applyFill="1" applyBorder="1" applyAlignment="1">
      <alignment horizontal="center" vertical="center" wrapText="1"/>
    </xf>
    <xf numFmtId="0" fontId="13" fillId="11" borderId="109" xfId="0" applyFont="1" applyFill="1" applyBorder="1" applyAlignment="1">
      <alignment horizontal="center" vertical="center" wrapText="1"/>
    </xf>
    <xf numFmtId="0" fontId="7" fillId="0" borderId="110" xfId="0" applyFont="1" applyBorder="1"/>
    <xf numFmtId="0" fontId="12" fillId="11" borderId="109" xfId="0" applyFont="1" applyFill="1" applyBorder="1" applyAlignment="1">
      <alignment horizontal="center" vertical="center" wrapText="1"/>
    </xf>
    <xf numFmtId="0" fontId="7" fillId="0" borderId="120" xfId="0" applyFont="1" applyBorder="1"/>
    <xf numFmtId="0" fontId="37" fillId="14" borderId="66" xfId="0" applyFont="1" applyFill="1" applyBorder="1" applyAlignment="1">
      <alignment horizontal="center" vertical="center"/>
    </xf>
    <xf numFmtId="0" fontId="38" fillId="14" borderId="132" xfId="0" applyFont="1" applyFill="1" applyBorder="1" applyAlignment="1">
      <alignment horizontal="center" vertical="center"/>
    </xf>
    <xf numFmtId="0" fontId="7" fillId="0" borderId="133" xfId="0" applyFont="1" applyBorder="1"/>
    <xf numFmtId="0" fontId="7" fillId="0" borderId="134" xfId="0" applyFont="1" applyBorder="1"/>
    <xf numFmtId="164" fontId="2" fillId="14" borderId="135" xfId="0" applyNumberFormat="1" applyFont="1" applyFill="1" applyBorder="1" applyAlignment="1">
      <alignment horizontal="center" vertical="center"/>
    </xf>
    <xf numFmtId="164" fontId="8" fillId="0" borderId="128" xfId="0" applyNumberFormat="1" applyFont="1" applyBorder="1" applyAlignment="1">
      <alignment horizontal="left" vertical="center"/>
    </xf>
    <xf numFmtId="164" fontId="1" fillId="0" borderId="128" xfId="0" applyNumberFormat="1" applyFont="1" applyBorder="1" applyAlignment="1">
      <alignment horizontal="left" vertical="top" wrapText="1"/>
    </xf>
    <xf numFmtId="164" fontId="8" fillId="0" borderId="135" xfId="0" applyNumberFormat="1" applyFont="1" applyBorder="1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8" fillId="0" borderId="135" xfId="0" applyNumberFormat="1" applyFont="1" applyBorder="1" applyAlignment="1">
      <alignment horizontal="center" vertical="center"/>
    </xf>
    <xf numFmtId="0" fontId="7" fillId="0" borderId="139" xfId="0" applyFont="1" applyBorder="1"/>
    <xf numFmtId="0" fontId="8" fillId="0" borderId="81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37" fillId="14" borderId="136" xfId="0" applyFont="1" applyFill="1" applyBorder="1" applyAlignment="1">
      <alignment horizontal="center" vertical="center"/>
    </xf>
    <xf numFmtId="0" fontId="37" fillId="19" borderId="136" xfId="0" applyFont="1" applyFill="1" applyBorder="1" applyAlignment="1">
      <alignment horizontal="center"/>
    </xf>
    <xf numFmtId="0" fontId="2" fillId="19" borderId="66" xfId="0" applyFont="1" applyFill="1" applyBorder="1" applyAlignment="1">
      <alignment horizontal="center" vertical="center"/>
    </xf>
    <xf numFmtId="9" fontId="38" fillId="0" borderId="136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7" fillId="0" borderId="54" xfId="0" applyFont="1" applyBorder="1"/>
    <xf numFmtId="0" fontId="2" fillId="19" borderId="13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4</xdr:row>
      <xdr:rowOff>19050</xdr:rowOff>
    </xdr:from>
    <xdr:ext cx="1276350" cy="352425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76200</xdr:colOff>
      <xdr:row>7</xdr:row>
      <xdr:rowOff>0</xdr:rowOff>
    </xdr:from>
    <xdr:ext cx="2028825" cy="361950"/>
    <xdr:pic>
      <xdr:nvPicPr>
        <xdr:cNvPr id="3" name="image1.pn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https://pncp.gov.br/app/contratos/92324706000127/2025/382" TargetMode="External"/><Relationship Id="rId7" Type="http://schemas.openxmlformats.org/officeDocument/2006/relationships/hyperlink" Target="https://pncp.gov.br/app/editais/01310499000104/2025/62" TargetMode="External"/><Relationship Id="rId2" Type="http://schemas.openxmlformats.org/officeDocument/2006/relationships/hyperlink" Target="https://portal.tce.rs.gov.br/aplicprod/f?p=50500:23:::NO:23:P23_ID_CONTRATO,P23_PAG_RETORNO:900316,28&amp;cs=1D-gnew6baPR-kOkqU6q54cTBiec" TargetMode="External"/><Relationship Id="rId1" Type="http://schemas.openxmlformats.org/officeDocument/2006/relationships/hyperlink" Target="https://precos.petrobras.com.br/w/gasolina/rs" TargetMode="External"/><Relationship Id="rId6" Type="http://schemas.openxmlformats.org/officeDocument/2006/relationships/hyperlink" Target="https://portal.tce.rs.gov.br/aplicprod/f?p=50500:23:::NO:23:P23_ID_CONTRATO,P23_PAG_RETORNO:1176142,28&amp;cs=1JL7gap43l0DqnHKYHzgLS5dUeLg" TargetMode="External"/><Relationship Id="rId5" Type="http://schemas.openxmlformats.org/officeDocument/2006/relationships/hyperlink" Target="https://portal.tce.rs.gov.br/aplicprod/f?p=50500:23:::NO:23:P23_ID_CONTRATO,P23_PAG_RETORNO:1187023,28&amp;cs=1cVn9B7uzIY-rW6ERDj0CxZTZ4dw" TargetMode="External"/><Relationship Id="rId4" Type="http://schemas.openxmlformats.org/officeDocument/2006/relationships/hyperlink" Target="https://portal.tce.rs.gov.br/aplicprod/f?p=50500:23:::NO:23:P23_ID_CONTRATO,P23_PAG_RETORNO:826757,28&amp;cs=1M10Vx6vDpkCDvnlOGiVJ_oZ6ao4" TargetMode="External"/><Relationship Id="rId9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sinecarga.org.br/wp/" TargetMode="External"/><Relationship Id="rId3" Type="http://schemas.openxmlformats.org/officeDocument/2006/relationships/hyperlink" Target="https://www.setcergs.com.br/" TargetMode="External"/><Relationship Id="rId7" Type="http://schemas.openxmlformats.org/officeDocument/2006/relationships/hyperlink" Target="https://www.setcergs.com.br/" TargetMode="External"/><Relationship Id="rId12" Type="http://schemas.openxmlformats.org/officeDocument/2006/relationships/comments" Target="../comments2.xml"/><Relationship Id="rId2" Type="http://schemas.openxmlformats.org/officeDocument/2006/relationships/hyperlink" Target="http://cct.seeac.rs/" TargetMode="External"/><Relationship Id="rId1" Type="http://schemas.openxmlformats.org/officeDocument/2006/relationships/hyperlink" Target="http://cct.seeac.rs/" TargetMode="External"/><Relationship Id="rId6" Type="http://schemas.openxmlformats.org/officeDocument/2006/relationships/hyperlink" Target="http://cct.seeac.rs/" TargetMode="External"/><Relationship Id="rId11" Type="http://schemas.openxmlformats.org/officeDocument/2006/relationships/vmlDrawing" Target="../drawings/vmlDrawing2.vml"/><Relationship Id="rId5" Type="http://schemas.openxmlformats.org/officeDocument/2006/relationships/hyperlink" Target="http://cct.seeac.rs/" TargetMode="External"/><Relationship Id="rId10" Type="http://schemas.openxmlformats.org/officeDocument/2006/relationships/hyperlink" Target="https://sinecarga.org.br/wp/" TargetMode="External"/><Relationship Id="rId4" Type="http://schemas.openxmlformats.org/officeDocument/2006/relationships/hyperlink" Target="https://www.setcergs.com.br/" TargetMode="External"/><Relationship Id="rId9" Type="http://schemas.openxmlformats.org/officeDocument/2006/relationships/hyperlink" Target="https://www.setcergs.com.br/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3.vml"/><Relationship Id="rId3" Type="http://schemas.openxmlformats.org/officeDocument/2006/relationships/hyperlink" Target="https://www.setcergs.com.br/" TargetMode="External"/><Relationship Id="rId7" Type="http://schemas.openxmlformats.org/officeDocument/2006/relationships/hyperlink" Target="https://www.setcergs.com.br/" TargetMode="External"/><Relationship Id="rId2" Type="http://schemas.openxmlformats.org/officeDocument/2006/relationships/hyperlink" Target="http://cct.seeac.rs/" TargetMode="External"/><Relationship Id="rId1" Type="http://schemas.openxmlformats.org/officeDocument/2006/relationships/hyperlink" Target="http://cct.seeac.rs/" TargetMode="External"/><Relationship Id="rId6" Type="http://schemas.openxmlformats.org/officeDocument/2006/relationships/hyperlink" Target="https://www.setcergs.com.br/" TargetMode="External"/><Relationship Id="rId5" Type="http://schemas.openxmlformats.org/officeDocument/2006/relationships/hyperlink" Target="http://cct.seeac.rs/" TargetMode="External"/><Relationship Id="rId4" Type="http://schemas.openxmlformats.org/officeDocument/2006/relationships/hyperlink" Target="http://cct.seeac.rs/" TargetMode="External"/><Relationship Id="rId9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cct.seeac.rs/" TargetMode="External"/><Relationship Id="rId7" Type="http://schemas.openxmlformats.org/officeDocument/2006/relationships/comments" Target="../comments4.xml"/><Relationship Id="rId2" Type="http://schemas.openxmlformats.org/officeDocument/2006/relationships/hyperlink" Target="https://www.setcergs.com.br/" TargetMode="External"/><Relationship Id="rId1" Type="http://schemas.openxmlformats.org/officeDocument/2006/relationships/hyperlink" Target="http://cct.seeac.rs/" TargetMode="External"/><Relationship Id="rId6" Type="http://schemas.openxmlformats.org/officeDocument/2006/relationships/vmlDrawing" Target="../drawings/vmlDrawing4.vml"/><Relationship Id="rId5" Type="http://schemas.openxmlformats.org/officeDocument/2006/relationships/hyperlink" Target="https://www.setcergs.com.br/" TargetMode="External"/><Relationship Id="rId4" Type="http://schemas.openxmlformats.org/officeDocument/2006/relationships/hyperlink" Target="https://www.setcergs.com.br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cct.seeac.rs/" TargetMode="External"/><Relationship Id="rId7" Type="http://schemas.openxmlformats.org/officeDocument/2006/relationships/comments" Target="../comments5.xml"/><Relationship Id="rId2" Type="http://schemas.openxmlformats.org/officeDocument/2006/relationships/hyperlink" Target="https://www.setcergs.com.br/" TargetMode="External"/><Relationship Id="rId1" Type="http://schemas.openxmlformats.org/officeDocument/2006/relationships/hyperlink" Target="http://cct.seeac.rs/" TargetMode="External"/><Relationship Id="rId6" Type="http://schemas.openxmlformats.org/officeDocument/2006/relationships/vmlDrawing" Target="../drawings/vmlDrawing5.vml"/><Relationship Id="rId5" Type="http://schemas.openxmlformats.org/officeDocument/2006/relationships/hyperlink" Target="https://www.setcergs.com.br/" TargetMode="External"/><Relationship Id="rId4" Type="http://schemas.openxmlformats.org/officeDocument/2006/relationships/hyperlink" Target="https://www.setcergs.com.br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senge.org.br/" TargetMode="External"/><Relationship Id="rId7" Type="http://schemas.openxmlformats.org/officeDocument/2006/relationships/comments" Target="../comments6.xml"/><Relationship Id="rId2" Type="http://schemas.openxmlformats.org/officeDocument/2006/relationships/hyperlink" Target="http://cct.seeac.rs/" TargetMode="External"/><Relationship Id="rId1" Type="http://schemas.openxmlformats.org/officeDocument/2006/relationships/hyperlink" Target="http://cct.seeac.rs/" TargetMode="External"/><Relationship Id="rId6" Type="http://schemas.openxmlformats.org/officeDocument/2006/relationships/vmlDrawing" Target="../drawings/vmlDrawing6.vml"/><Relationship Id="rId5" Type="http://schemas.openxmlformats.org/officeDocument/2006/relationships/hyperlink" Target="http://cct.seeac.rs/" TargetMode="External"/><Relationship Id="rId4" Type="http://schemas.openxmlformats.org/officeDocument/2006/relationships/hyperlink" Target="http://cct.seeac.rs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A1008"/>
  <sheetViews>
    <sheetView tabSelected="1" workbookViewId="0"/>
  </sheetViews>
  <sheetFormatPr defaultColWidth="12.6640625" defaultRowHeight="15" customHeight="1" x14ac:dyDescent="0.25"/>
  <cols>
    <col min="1" max="1" width="5.6640625" customWidth="1"/>
    <col min="2" max="2" width="43.33203125" customWidth="1"/>
    <col min="3" max="3" width="16.6640625" customWidth="1"/>
    <col min="4" max="5" width="18.21875" customWidth="1"/>
    <col min="6" max="6" width="19.21875" customWidth="1"/>
    <col min="7" max="7" width="24.21875" customWidth="1"/>
    <col min="8" max="8" width="14.6640625" customWidth="1"/>
    <col min="9" max="9" width="29.6640625" customWidth="1"/>
    <col min="10" max="10" width="14.33203125" customWidth="1"/>
    <col min="11" max="11" width="12.21875" customWidth="1"/>
    <col min="12" max="13" width="14.21875" customWidth="1"/>
    <col min="14" max="14" width="14.109375" customWidth="1"/>
    <col min="15" max="15" width="12.77734375" customWidth="1"/>
    <col min="16" max="16" width="13.77734375" customWidth="1"/>
    <col min="17" max="17" width="13.109375" customWidth="1"/>
    <col min="18" max="18" width="15" customWidth="1"/>
    <col min="19" max="19" width="14.21875" customWidth="1"/>
    <col min="21" max="21" width="12.21875" customWidth="1"/>
    <col min="22" max="22" width="12.33203125" customWidth="1"/>
    <col min="23" max="23" width="16.88671875" customWidth="1"/>
    <col min="24" max="24" width="17" customWidth="1"/>
    <col min="25" max="25" width="15.88671875" customWidth="1"/>
    <col min="26" max="27" width="8.6640625" customWidth="1"/>
  </cols>
  <sheetData>
    <row r="1" spans="1:27" ht="12.75" customHeight="1" x14ac:dyDescent="0.25">
      <c r="A1" s="1"/>
      <c r="B1" s="2"/>
      <c r="C1" s="1"/>
      <c r="D1" s="1"/>
      <c r="E1" s="1"/>
      <c r="F1" s="3"/>
      <c r="G1" s="3"/>
      <c r="H1" s="3"/>
      <c r="I1" s="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2.75" customHeight="1" x14ac:dyDescent="0.25">
      <c r="A2" s="4" t="s">
        <v>0</v>
      </c>
      <c r="B2" s="2"/>
      <c r="C2" s="1"/>
      <c r="D2" s="1"/>
      <c r="E2" s="1"/>
      <c r="F2" s="3"/>
      <c r="G2" s="3"/>
      <c r="H2" s="3"/>
      <c r="I2" s="3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.75" customHeight="1" x14ac:dyDescent="0.25">
      <c r="A3" s="1"/>
      <c r="B3" s="2"/>
      <c r="C3" s="1"/>
      <c r="D3" s="1"/>
      <c r="E3" s="1"/>
      <c r="F3" s="3"/>
      <c r="G3" s="3"/>
      <c r="H3" s="3"/>
      <c r="I3" s="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2.75" customHeight="1" x14ac:dyDescent="0.25">
      <c r="A4" s="5" t="s">
        <v>1</v>
      </c>
      <c r="B4" s="6" t="s">
        <v>2</v>
      </c>
      <c r="C4" s="6" t="s">
        <v>3</v>
      </c>
      <c r="D4" s="6" t="s">
        <v>4</v>
      </c>
      <c r="E4" s="7"/>
      <c r="F4" s="3"/>
      <c r="G4" s="3"/>
      <c r="H4" s="3"/>
      <c r="I4" s="3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2.75" customHeight="1" x14ac:dyDescent="0.25">
      <c r="A5" s="8">
        <v>1</v>
      </c>
      <c r="B5" s="9" t="s">
        <v>5</v>
      </c>
      <c r="C5" s="10" t="s">
        <v>6</v>
      </c>
      <c r="D5" s="11">
        <v>900</v>
      </c>
      <c r="E5" s="7"/>
      <c r="F5" s="3"/>
      <c r="G5" s="3"/>
      <c r="H5" s="3"/>
      <c r="I5" s="3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2.75" customHeight="1" x14ac:dyDescent="0.25">
      <c r="A6" s="8">
        <v>2</v>
      </c>
      <c r="B6" s="9" t="s">
        <v>7</v>
      </c>
      <c r="C6" s="10" t="s">
        <v>6</v>
      </c>
      <c r="D6" s="11">
        <v>5100</v>
      </c>
      <c r="E6" s="7"/>
      <c r="F6" s="3"/>
      <c r="G6" s="3"/>
      <c r="H6" s="3"/>
      <c r="I6" s="3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2.75" customHeight="1" x14ac:dyDescent="0.25">
      <c r="A7" s="8">
        <v>3</v>
      </c>
      <c r="B7" s="9" t="s">
        <v>8</v>
      </c>
      <c r="C7" s="10" t="s">
        <v>6</v>
      </c>
      <c r="D7" s="11">
        <v>761</v>
      </c>
      <c r="E7" s="7"/>
      <c r="F7" s="3"/>
      <c r="G7" s="3"/>
      <c r="H7" s="3"/>
      <c r="I7" s="3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 x14ac:dyDescent="0.25">
      <c r="A8" s="12">
        <v>4</v>
      </c>
      <c r="B8" s="13" t="s">
        <v>9</v>
      </c>
      <c r="C8" s="14" t="s">
        <v>6</v>
      </c>
      <c r="D8" s="15">
        <v>500</v>
      </c>
      <c r="E8" s="7"/>
      <c r="F8" s="3"/>
      <c r="G8" s="3"/>
      <c r="H8" s="3"/>
      <c r="I8" s="3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 x14ac:dyDescent="0.25">
      <c r="A9" s="16"/>
      <c r="B9" s="17"/>
      <c r="C9" s="18"/>
      <c r="D9" s="19"/>
      <c r="E9" s="7"/>
      <c r="F9" s="3"/>
      <c r="G9" s="3"/>
      <c r="H9" s="3"/>
      <c r="I9" s="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2.75" customHeight="1" x14ac:dyDescent="0.25">
      <c r="A10" s="20"/>
      <c r="B10" s="21"/>
      <c r="C10" s="22"/>
      <c r="D10" s="7"/>
      <c r="E10" s="7"/>
      <c r="F10" s="3"/>
      <c r="G10" s="3"/>
      <c r="H10" s="3"/>
      <c r="I10" s="3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2.75" customHeight="1" x14ac:dyDescent="0.25">
      <c r="A11" s="20"/>
      <c r="B11" s="21"/>
      <c r="C11" s="22"/>
      <c r="D11" s="7"/>
      <c r="E11" s="7"/>
      <c r="F11" s="3"/>
      <c r="G11" s="3"/>
      <c r="H11" s="3"/>
      <c r="I11" s="3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2.75" customHeight="1" x14ac:dyDescent="0.25">
      <c r="A12" s="1"/>
      <c r="B12" s="23" t="s">
        <v>10</v>
      </c>
      <c r="C12" s="1"/>
      <c r="D12" s="1"/>
      <c r="E12" s="1"/>
      <c r="F12" s="3"/>
      <c r="G12" s="3"/>
      <c r="H12" s="3"/>
      <c r="I12" s="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2.75" customHeight="1" x14ac:dyDescent="0.25">
      <c r="A13" s="1"/>
      <c r="B13" s="23" t="s">
        <v>11</v>
      </c>
      <c r="C13" s="1"/>
      <c r="D13" s="1"/>
      <c r="E13" s="1"/>
      <c r="F13" s="3"/>
      <c r="G13" s="3"/>
      <c r="H13" s="3"/>
      <c r="I13" s="3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2.75" customHeight="1" x14ac:dyDescent="0.25">
      <c r="A14" s="1"/>
      <c r="B14" s="2" t="s">
        <v>12</v>
      </c>
      <c r="C14" s="1"/>
      <c r="D14" s="1"/>
      <c r="E14" s="1"/>
      <c r="F14" s="3"/>
      <c r="G14" s="3"/>
      <c r="H14" s="3"/>
      <c r="I14" s="3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2.75" customHeight="1" x14ac:dyDescent="0.25">
      <c r="A15" s="1"/>
      <c r="B15" s="2"/>
      <c r="C15" s="1"/>
      <c r="D15" s="1"/>
      <c r="E15" s="1"/>
      <c r="F15" s="3"/>
      <c r="G15" s="3"/>
      <c r="H15" s="3"/>
      <c r="I15" s="3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2.75" customHeight="1" x14ac:dyDescent="0.25">
      <c r="A16" s="1"/>
      <c r="B16" s="4" t="s">
        <v>13</v>
      </c>
      <c r="C16" s="1"/>
      <c r="D16" s="1"/>
      <c r="E16" s="1"/>
      <c r="F16" s="3"/>
      <c r="G16" s="3"/>
      <c r="H16" s="3"/>
      <c r="I16" s="3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 x14ac:dyDescent="0.25">
      <c r="A17" s="1"/>
      <c r="B17" s="4"/>
      <c r="C17" s="1"/>
      <c r="D17" s="1"/>
      <c r="E17" s="1"/>
      <c r="F17" s="3"/>
      <c r="G17" s="3"/>
      <c r="H17" s="3"/>
      <c r="I17" s="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 x14ac:dyDescent="0.25">
      <c r="A18" s="1"/>
      <c r="B18" s="5" t="s">
        <v>14</v>
      </c>
      <c r="C18" s="6" t="s">
        <v>15</v>
      </c>
      <c r="D18" s="6" t="s">
        <v>16</v>
      </c>
      <c r="E18" s="6" t="s">
        <v>17</v>
      </c>
      <c r="F18" s="6" t="s">
        <v>18</v>
      </c>
      <c r="G18" s="6" t="s">
        <v>19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" customHeight="1" x14ac:dyDescent="0.25">
      <c r="A19" s="1"/>
      <c r="B19" s="9" t="s">
        <v>20</v>
      </c>
      <c r="C19" s="8">
        <v>80</v>
      </c>
      <c r="D19" s="24">
        <v>60</v>
      </c>
      <c r="E19" s="24">
        <v>2</v>
      </c>
      <c r="F19" s="8">
        <v>21</v>
      </c>
      <c r="G19" s="8">
        <f t="shared" ref="G19:G28" si="0">SUM(B19:F19)</f>
        <v>163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" customHeight="1" x14ac:dyDescent="0.25">
      <c r="A20" s="1"/>
      <c r="B20" s="9" t="s">
        <v>21</v>
      </c>
      <c r="C20" s="8">
        <v>4</v>
      </c>
      <c r="D20" s="8">
        <v>1</v>
      </c>
      <c r="E20" s="8"/>
      <c r="F20" s="25" t="s">
        <v>22</v>
      </c>
      <c r="G20" s="8">
        <f t="shared" si="0"/>
        <v>5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" customHeight="1" x14ac:dyDescent="0.25">
      <c r="A21" s="1"/>
      <c r="B21" s="26" t="s">
        <v>23</v>
      </c>
      <c r="C21" s="25">
        <v>8</v>
      </c>
      <c r="D21" s="8">
        <v>2</v>
      </c>
      <c r="E21" s="8">
        <v>1</v>
      </c>
      <c r="F21" s="25" t="s">
        <v>22</v>
      </c>
      <c r="G21" s="8">
        <f t="shared" si="0"/>
        <v>11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" customHeight="1" x14ac:dyDescent="0.25">
      <c r="A22" s="1"/>
      <c r="B22" s="26" t="s">
        <v>24</v>
      </c>
      <c r="C22" s="25">
        <v>4</v>
      </c>
      <c r="D22" s="25" t="s">
        <v>22</v>
      </c>
      <c r="E22" s="25"/>
      <c r="F22" s="25" t="s">
        <v>22</v>
      </c>
      <c r="G22" s="8">
        <f t="shared" si="0"/>
        <v>4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30.75" customHeight="1" x14ac:dyDescent="0.25">
      <c r="A23" s="1"/>
      <c r="B23" s="26" t="s">
        <v>25</v>
      </c>
      <c r="C23" s="25" t="s">
        <v>22</v>
      </c>
      <c r="D23" s="25" t="s">
        <v>22</v>
      </c>
      <c r="E23" s="25"/>
      <c r="F23" s="25">
        <v>3</v>
      </c>
      <c r="G23" s="8">
        <f t="shared" si="0"/>
        <v>3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2.75" customHeight="1" x14ac:dyDescent="0.25">
      <c r="A24" s="1"/>
      <c r="B24" s="27" t="s">
        <v>26</v>
      </c>
      <c r="C24" s="28">
        <v>8</v>
      </c>
      <c r="D24" s="25" t="s">
        <v>22</v>
      </c>
      <c r="E24" s="25"/>
      <c r="F24" s="25" t="s">
        <v>22</v>
      </c>
      <c r="G24" s="8">
        <f t="shared" si="0"/>
        <v>8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2.75" customHeight="1" x14ac:dyDescent="0.25">
      <c r="A25" s="29"/>
      <c r="B25" s="9" t="s">
        <v>27</v>
      </c>
      <c r="C25" s="543">
        <v>1</v>
      </c>
      <c r="D25" s="544"/>
      <c r="E25" s="544"/>
      <c r="F25" s="544"/>
      <c r="G25" s="8">
        <f t="shared" si="0"/>
        <v>1</v>
      </c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</row>
    <row r="26" spans="1:27" ht="21.75" customHeight="1" x14ac:dyDescent="0.25">
      <c r="A26" s="29"/>
      <c r="B26" s="9" t="s">
        <v>28</v>
      </c>
      <c r="C26" s="543">
        <v>1</v>
      </c>
      <c r="D26" s="544"/>
      <c r="E26" s="544"/>
      <c r="F26" s="544"/>
      <c r="G26" s="8">
        <f t="shared" si="0"/>
        <v>1</v>
      </c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</row>
    <row r="27" spans="1:27" ht="21" customHeight="1" x14ac:dyDescent="0.25">
      <c r="A27" s="1"/>
      <c r="B27" s="9" t="s">
        <v>29</v>
      </c>
      <c r="C27" s="543">
        <v>1</v>
      </c>
      <c r="D27" s="544"/>
      <c r="E27" s="544"/>
      <c r="F27" s="544"/>
      <c r="G27" s="8">
        <f t="shared" si="0"/>
        <v>1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 x14ac:dyDescent="0.25">
      <c r="A28" s="1"/>
      <c r="B28" s="9" t="s">
        <v>30</v>
      </c>
      <c r="C28" s="543">
        <v>1</v>
      </c>
      <c r="D28" s="544"/>
      <c r="E28" s="544"/>
      <c r="F28" s="544"/>
      <c r="G28" s="8">
        <f t="shared" si="0"/>
        <v>1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 x14ac:dyDescent="0.25">
      <c r="A29" s="1"/>
      <c r="B29" s="30"/>
      <c r="C29" s="3"/>
      <c r="D29" s="3"/>
      <c r="E29" s="3"/>
      <c r="F29" s="31"/>
      <c r="G29" s="31"/>
      <c r="H29" s="30"/>
      <c r="I29" s="3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 x14ac:dyDescent="0.25">
      <c r="A30" s="32"/>
      <c r="B30" s="545" t="s">
        <v>31</v>
      </c>
      <c r="C30" s="546"/>
      <c r="D30" s="546"/>
      <c r="E30" s="546"/>
      <c r="F30" s="546"/>
      <c r="G30" s="546"/>
      <c r="H30" s="546"/>
      <c r="I30" s="546"/>
      <c r="J30" s="546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</row>
    <row r="31" spans="1:27" ht="15.75" customHeight="1" x14ac:dyDescent="0.25">
      <c r="A31" s="1"/>
      <c r="B31" s="547" t="s">
        <v>32</v>
      </c>
      <c r="C31" s="548"/>
      <c r="D31" s="548"/>
      <c r="E31" s="548"/>
      <c r="F31" s="548"/>
      <c r="G31" s="548"/>
      <c r="H31" s="548"/>
      <c r="I31" s="548"/>
      <c r="J31" s="33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 x14ac:dyDescent="0.25">
      <c r="A32" s="1"/>
      <c r="B32" s="549"/>
      <c r="C32" s="550"/>
      <c r="D32" s="550"/>
      <c r="E32" s="550"/>
      <c r="F32" s="550"/>
      <c r="G32" s="550"/>
      <c r="H32" s="550"/>
      <c r="I32" s="550"/>
      <c r="J32" s="34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 x14ac:dyDescent="0.25">
      <c r="A33" s="1"/>
      <c r="B33" s="3"/>
      <c r="C33" s="3"/>
      <c r="D33" s="3"/>
      <c r="E33" s="3"/>
      <c r="F33" s="3"/>
      <c r="G33" s="35"/>
      <c r="H33" s="36"/>
      <c r="I33" s="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 x14ac:dyDescent="0.25">
      <c r="A34" s="1"/>
      <c r="B34" s="4" t="s">
        <v>33</v>
      </c>
      <c r="C34" s="3"/>
      <c r="D34" s="3"/>
      <c r="E34" s="3"/>
      <c r="F34" s="3"/>
      <c r="G34" s="35"/>
      <c r="H34" s="36"/>
      <c r="I34" s="3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 x14ac:dyDescent="0.25">
      <c r="A35" s="1"/>
      <c r="B35" s="3"/>
      <c r="C35" s="3"/>
      <c r="D35" s="3"/>
      <c r="E35" s="3"/>
      <c r="F35" s="3"/>
      <c r="G35" s="35"/>
      <c r="H35" s="36"/>
      <c r="I35" s="3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 x14ac:dyDescent="0.25">
      <c r="A36" s="1"/>
      <c r="B36" s="31" t="s">
        <v>34</v>
      </c>
      <c r="C36" s="3"/>
      <c r="D36" s="3"/>
      <c r="E36" s="3"/>
      <c r="F36" s="3"/>
      <c r="G36" s="35"/>
      <c r="H36" s="36"/>
      <c r="I36" s="3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 x14ac:dyDescent="0.25">
      <c r="A37" s="1"/>
      <c r="B37" s="37" t="s">
        <v>35</v>
      </c>
      <c r="C37" s="3"/>
      <c r="D37" s="3"/>
      <c r="E37" s="3"/>
      <c r="F37" s="3"/>
      <c r="G37" s="35"/>
      <c r="H37" s="36"/>
      <c r="I37" s="3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 x14ac:dyDescent="0.25">
      <c r="A38" s="1"/>
      <c r="B38" s="38" t="s">
        <v>36</v>
      </c>
      <c r="C38" s="3"/>
      <c r="D38" s="3"/>
      <c r="E38" s="3"/>
      <c r="F38" s="3"/>
      <c r="G38" s="35"/>
      <c r="H38" s="36"/>
      <c r="I38" s="3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 x14ac:dyDescent="0.25">
      <c r="A39" s="1"/>
      <c r="B39" s="37" t="s">
        <v>37</v>
      </c>
      <c r="C39" s="3"/>
      <c r="D39" s="3"/>
      <c r="E39" s="3"/>
      <c r="F39" s="3"/>
      <c r="G39" s="35"/>
      <c r="H39" s="36"/>
      <c r="I39" s="3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 x14ac:dyDescent="0.25">
      <c r="A40" s="1"/>
      <c r="B40" s="37" t="s">
        <v>38</v>
      </c>
      <c r="C40" s="3"/>
      <c r="D40" s="3"/>
      <c r="E40" s="3"/>
      <c r="F40" s="3"/>
      <c r="G40" s="35"/>
      <c r="H40" s="36"/>
      <c r="I40" s="3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 x14ac:dyDescent="0.25">
      <c r="A41" s="1"/>
      <c r="B41" s="37" t="s">
        <v>39</v>
      </c>
      <c r="C41" s="3"/>
      <c r="D41" s="3"/>
      <c r="E41" s="3"/>
      <c r="F41" s="3"/>
      <c r="G41" s="35"/>
      <c r="H41" s="36"/>
      <c r="I41" s="3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 x14ac:dyDescent="0.25">
      <c r="A42" s="1"/>
      <c r="B42" s="37" t="s">
        <v>40</v>
      </c>
      <c r="C42" s="3"/>
      <c r="D42" s="3"/>
      <c r="E42" s="3"/>
      <c r="F42" s="3"/>
      <c r="G42" s="35"/>
      <c r="H42" s="36"/>
      <c r="I42" s="3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25">
      <c r="A43" s="1"/>
      <c r="B43" s="39" t="s">
        <v>41</v>
      </c>
      <c r="C43" s="3"/>
      <c r="D43" s="3"/>
      <c r="E43" s="3"/>
      <c r="F43" s="3"/>
      <c r="G43" s="35"/>
      <c r="H43" s="36"/>
      <c r="I43" s="3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25">
      <c r="A44" s="1"/>
      <c r="B44" s="551" t="s">
        <v>42</v>
      </c>
      <c r="C44" s="550"/>
      <c r="D44" s="550"/>
      <c r="E44" s="550"/>
      <c r="F44" s="550"/>
      <c r="G44" s="550"/>
      <c r="H44" s="550"/>
      <c r="I44" s="550"/>
      <c r="J44" s="550"/>
      <c r="K44" s="550"/>
      <c r="L44" s="550"/>
      <c r="M44" s="550"/>
      <c r="N44" s="40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25">
      <c r="A45" s="1"/>
      <c r="B45" s="550"/>
      <c r="C45" s="550"/>
      <c r="D45" s="550"/>
      <c r="E45" s="550"/>
      <c r="F45" s="550"/>
      <c r="G45" s="550"/>
      <c r="H45" s="550"/>
      <c r="I45" s="550"/>
      <c r="J45" s="550"/>
      <c r="K45" s="550"/>
      <c r="L45" s="550"/>
      <c r="M45" s="550"/>
      <c r="N45" s="40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25">
      <c r="A46" s="1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25">
      <c r="A47" s="1"/>
      <c r="B47" s="31" t="s">
        <v>43</v>
      </c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25">
      <c r="A48" s="1"/>
      <c r="B48" s="571" t="s">
        <v>44</v>
      </c>
      <c r="C48" s="550"/>
      <c r="D48" s="550"/>
      <c r="E48" s="550"/>
      <c r="F48" s="550"/>
      <c r="G48" s="550"/>
      <c r="H48" s="550"/>
      <c r="I48" s="550"/>
      <c r="J48" s="550"/>
      <c r="K48" s="550"/>
      <c r="L48" s="550"/>
      <c r="M48" s="550"/>
      <c r="N48" s="40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25">
      <c r="A49" s="1"/>
      <c r="B49" s="550"/>
      <c r="C49" s="550"/>
      <c r="D49" s="550"/>
      <c r="E49" s="550"/>
      <c r="F49" s="550"/>
      <c r="G49" s="550"/>
      <c r="H49" s="550"/>
      <c r="I49" s="550"/>
      <c r="J49" s="550"/>
      <c r="K49" s="550"/>
      <c r="L49" s="550"/>
      <c r="M49" s="550"/>
      <c r="N49" s="40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25">
      <c r="A50" s="1"/>
      <c r="B50" s="41" t="s">
        <v>45</v>
      </c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25">
      <c r="A51" s="1"/>
      <c r="B51" s="42" t="s">
        <v>46</v>
      </c>
      <c r="C51" s="42"/>
      <c r="D51" s="42"/>
      <c r="E51" s="42"/>
      <c r="F51" s="42"/>
      <c r="G51" s="40"/>
      <c r="H51" s="40"/>
      <c r="I51" s="40"/>
      <c r="J51" s="40"/>
      <c r="K51" s="40"/>
      <c r="L51" s="40"/>
      <c r="M51" s="40"/>
      <c r="N51" s="40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25">
      <c r="A52" s="1"/>
      <c r="B52" s="42" t="s">
        <v>47</v>
      </c>
      <c r="C52" s="42"/>
      <c r="D52" s="42"/>
      <c r="E52" s="42"/>
      <c r="F52" s="42"/>
      <c r="G52" s="40"/>
      <c r="H52" s="40"/>
      <c r="I52" s="40"/>
      <c r="J52" s="40"/>
      <c r="K52" s="40"/>
      <c r="L52" s="40"/>
      <c r="M52" s="40"/>
      <c r="N52" s="40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25">
      <c r="A53" s="1"/>
      <c r="B53" s="571" t="s">
        <v>48</v>
      </c>
      <c r="C53" s="550"/>
      <c r="D53" s="550"/>
      <c r="E53" s="550"/>
      <c r="F53" s="550"/>
      <c r="G53" s="40"/>
      <c r="H53" s="40"/>
      <c r="I53" s="40"/>
      <c r="J53" s="40"/>
      <c r="K53" s="40"/>
      <c r="L53" s="40"/>
      <c r="M53" s="40"/>
      <c r="N53" s="40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25">
      <c r="A54" s="1"/>
      <c r="B54" s="572" t="s">
        <v>49</v>
      </c>
      <c r="C54" s="550"/>
      <c r="D54" s="550"/>
      <c r="E54" s="550"/>
      <c r="F54" s="550"/>
      <c r="G54" s="550"/>
      <c r="H54" s="550"/>
      <c r="I54" s="550"/>
      <c r="J54" s="550"/>
      <c r="K54" s="550"/>
      <c r="L54" s="550"/>
      <c r="M54" s="550"/>
      <c r="N54" s="40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25">
      <c r="A55" s="1"/>
      <c r="B55" s="3"/>
      <c r="C55" s="3"/>
      <c r="D55" s="3"/>
      <c r="E55" s="3"/>
      <c r="F55" s="3"/>
      <c r="G55" s="35"/>
      <c r="H55" s="36"/>
      <c r="I55" s="3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54.75" customHeight="1" x14ac:dyDescent="0.25">
      <c r="A56" s="1"/>
      <c r="B56" s="43" t="s">
        <v>50</v>
      </c>
      <c r="C56" s="558" t="s">
        <v>51</v>
      </c>
      <c r="D56" s="559"/>
      <c r="E56" s="559"/>
      <c r="F56" s="559"/>
      <c r="G56" s="559"/>
      <c r="H56" s="560"/>
      <c r="I56" s="558" t="s">
        <v>52</v>
      </c>
      <c r="J56" s="559"/>
      <c r="K56" s="559"/>
      <c r="L56" s="560"/>
      <c r="M56" s="44" t="s">
        <v>53</v>
      </c>
      <c r="N56" s="573" t="s">
        <v>54</v>
      </c>
      <c r="O56" s="574"/>
      <c r="P56" s="44" t="s">
        <v>55</v>
      </c>
      <c r="Q56" s="44" t="s">
        <v>56</v>
      </c>
      <c r="R56" s="44" t="s">
        <v>57</v>
      </c>
      <c r="S56" s="44" t="s">
        <v>58</v>
      </c>
      <c r="T56" s="44" t="s">
        <v>59</v>
      </c>
      <c r="U56" s="44" t="s">
        <v>60</v>
      </c>
      <c r="V56" s="44" t="s">
        <v>61</v>
      </c>
      <c r="W56" s="44" t="s">
        <v>62</v>
      </c>
      <c r="X56" s="44" t="s">
        <v>63</v>
      </c>
      <c r="Y56" s="45" t="s">
        <v>64</v>
      </c>
      <c r="Z56" s="1"/>
      <c r="AA56" s="1"/>
    </row>
    <row r="57" spans="1:27" ht="51.75" customHeight="1" x14ac:dyDescent="0.25">
      <c r="A57" s="1"/>
      <c r="B57" s="575" t="s">
        <v>65</v>
      </c>
      <c r="C57" s="552" t="s">
        <v>66</v>
      </c>
      <c r="D57" s="553"/>
      <c r="E57" s="553"/>
      <c r="F57" s="553"/>
      <c r="G57" s="553"/>
      <c r="H57" s="554"/>
      <c r="I57" s="555" t="s">
        <v>67</v>
      </c>
      <c r="J57" s="556"/>
      <c r="K57" s="556"/>
      <c r="L57" s="557"/>
      <c r="M57" s="47" t="s">
        <v>68</v>
      </c>
      <c r="N57" s="563">
        <v>595732.14</v>
      </c>
      <c r="O57" s="562"/>
      <c r="P57" s="48">
        <v>8</v>
      </c>
      <c r="Q57" s="48">
        <v>7</v>
      </c>
      <c r="R57" s="48">
        <v>40</v>
      </c>
      <c r="S57" s="48">
        <v>0.9</v>
      </c>
      <c r="T57" s="48">
        <v>0.1</v>
      </c>
      <c r="U57" s="48">
        <f>185*0.7355</f>
        <v>136.0675</v>
      </c>
      <c r="V57" s="49">
        <v>8</v>
      </c>
      <c r="W57" s="48">
        <f>'1. Capina e Roçada'!C165</f>
        <v>25.25</v>
      </c>
      <c r="X57" s="48">
        <f t="shared" ref="X57:X62" si="1">U57*T57*V57*W57</f>
        <v>2748.5635000000002</v>
      </c>
      <c r="Y57" s="50">
        <f t="shared" ref="Y57:Y62" si="2">X57*P57</f>
        <v>21988.508000000002</v>
      </c>
      <c r="Z57" s="1"/>
      <c r="AA57" s="1"/>
    </row>
    <row r="58" spans="1:27" ht="40.5" customHeight="1" x14ac:dyDescent="0.25">
      <c r="A58" s="1"/>
      <c r="B58" s="576"/>
      <c r="C58" s="561" t="s">
        <v>69</v>
      </c>
      <c r="D58" s="544"/>
      <c r="E58" s="544"/>
      <c r="F58" s="544"/>
      <c r="G58" s="544"/>
      <c r="H58" s="562"/>
      <c r="I58" s="561" t="s">
        <v>70</v>
      </c>
      <c r="J58" s="544"/>
      <c r="K58" s="544"/>
      <c r="L58" s="562"/>
      <c r="M58" s="51" t="s">
        <v>71</v>
      </c>
      <c r="N58" s="563">
        <v>405666.67</v>
      </c>
      <c r="O58" s="562"/>
      <c r="P58" s="52">
        <v>4</v>
      </c>
      <c r="Q58" s="52">
        <v>5</v>
      </c>
      <c r="R58" s="52">
        <v>30</v>
      </c>
      <c r="S58" s="52">
        <v>0.7</v>
      </c>
      <c r="T58" s="53">
        <v>0.13</v>
      </c>
      <c r="U58" s="52">
        <f>58*0.7457</f>
        <v>43.250599999999999</v>
      </c>
      <c r="V58" s="52">
        <v>5</v>
      </c>
      <c r="W58" s="52">
        <f>'1. Capina e Roçada'!C165</f>
        <v>25.25</v>
      </c>
      <c r="X58" s="52">
        <f t="shared" si="1"/>
        <v>709.85047250000002</v>
      </c>
      <c r="Y58" s="54">
        <f t="shared" si="2"/>
        <v>2839.4018900000001</v>
      </c>
      <c r="Z58" s="1"/>
      <c r="AA58" s="1"/>
    </row>
    <row r="59" spans="1:27" ht="32.25" customHeight="1" x14ac:dyDescent="0.25">
      <c r="A59" s="1"/>
      <c r="B59" s="576"/>
      <c r="C59" s="561" t="s">
        <v>72</v>
      </c>
      <c r="D59" s="544"/>
      <c r="E59" s="544"/>
      <c r="F59" s="544"/>
      <c r="G59" s="544"/>
      <c r="H59" s="562"/>
      <c r="I59" s="561" t="s">
        <v>73</v>
      </c>
      <c r="J59" s="544"/>
      <c r="K59" s="544"/>
      <c r="L59" s="562"/>
      <c r="M59" s="55" t="s">
        <v>68</v>
      </c>
      <c r="N59" s="563">
        <v>503000</v>
      </c>
      <c r="O59" s="562"/>
      <c r="P59" s="52">
        <v>4</v>
      </c>
      <c r="Q59" s="52">
        <v>7</v>
      </c>
      <c r="R59" s="52">
        <v>40</v>
      </c>
      <c r="S59" s="52">
        <v>0.9</v>
      </c>
      <c r="T59" s="52">
        <v>0.19</v>
      </c>
      <c r="U59" s="52">
        <v>81</v>
      </c>
      <c r="V59" s="52">
        <v>2</v>
      </c>
      <c r="W59" s="52">
        <f>'1. Capina e Roçada'!C165</f>
        <v>25.25</v>
      </c>
      <c r="X59" s="52">
        <f t="shared" si="1"/>
        <v>777.19500000000005</v>
      </c>
      <c r="Y59" s="54">
        <f t="shared" si="2"/>
        <v>3108.78</v>
      </c>
      <c r="Z59" s="1"/>
      <c r="AA59" s="1"/>
    </row>
    <row r="60" spans="1:27" ht="15.75" customHeight="1" x14ac:dyDescent="0.25">
      <c r="A60" s="1"/>
      <c r="B60" s="576"/>
      <c r="C60" s="561" t="s">
        <v>74</v>
      </c>
      <c r="D60" s="544"/>
      <c r="E60" s="544"/>
      <c r="F60" s="544"/>
      <c r="G60" s="544"/>
      <c r="H60" s="562"/>
      <c r="I60" s="564" t="s">
        <v>75</v>
      </c>
      <c r="J60" s="565"/>
      <c r="K60" s="565"/>
      <c r="L60" s="566"/>
      <c r="M60" s="55" t="s">
        <v>68</v>
      </c>
      <c r="N60" s="563">
        <v>949.98</v>
      </c>
      <c r="O60" s="562"/>
      <c r="P60" s="52">
        <v>32</v>
      </c>
      <c r="Q60" s="52">
        <v>3</v>
      </c>
      <c r="R60" s="52">
        <v>10</v>
      </c>
      <c r="S60" s="52">
        <v>0.7</v>
      </c>
      <c r="T60" s="52">
        <v>1.1000000000000001</v>
      </c>
      <c r="U60" s="52">
        <f>4*0.7457</f>
        <v>2.9828000000000001</v>
      </c>
      <c r="V60" s="52">
        <v>6</v>
      </c>
      <c r="W60" s="52">
        <f>'1. Capina e Roçada'!C165</f>
        <v>25.25</v>
      </c>
      <c r="X60" s="52">
        <f t="shared" si="1"/>
        <v>497.08362000000005</v>
      </c>
      <c r="Y60" s="54">
        <f t="shared" si="2"/>
        <v>15906.675840000002</v>
      </c>
      <c r="Z60" s="1"/>
      <c r="AA60" s="1"/>
    </row>
    <row r="61" spans="1:27" ht="15.75" customHeight="1" x14ac:dyDescent="0.25">
      <c r="A61" s="1"/>
      <c r="B61" s="576"/>
      <c r="C61" s="564" t="s">
        <v>76</v>
      </c>
      <c r="D61" s="565"/>
      <c r="E61" s="565"/>
      <c r="F61" s="565"/>
      <c r="G61" s="565"/>
      <c r="H61" s="566"/>
      <c r="I61" s="561" t="s">
        <v>77</v>
      </c>
      <c r="J61" s="544"/>
      <c r="K61" s="544"/>
      <c r="L61" s="562"/>
      <c r="M61" s="56" t="s">
        <v>68</v>
      </c>
      <c r="N61" s="563">
        <v>2050.9899999999998</v>
      </c>
      <c r="O61" s="562"/>
      <c r="P61" s="57">
        <v>4</v>
      </c>
      <c r="Q61" s="58">
        <v>5</v>
      </c>
      <c r="R61" s="58">
        <v>20</v>
      </c>
      <c r="S61" s="58">
        <v>0.7</v>
      </c>
      <c r="T61" s="58">
        <v>0.35</v>
      </c>
      <c r="U61" s="58">
        <f>3.48*0.7457</f>
        <v>2.5950359999999999</v>
      </c>
      <c r="V61" s="58">
        <v>6</v>
      </c>
      <c r="W61" s="58">
        <f>'1. Capina e Roçada'!C165</f>
        <v>25.25</v>
      </c>
      <c r="X61" s="58">
        <f t="shared" si="1"/>
        <v>137.60178389999999</v>
      </c>
      <c r="Y61" s="54">
        <f t="shared" si="2"/>
        <v>550.40713559999995</v>
      </c>
      <c r="Z61" s="1"/>
      <c r="AA61" s="1"/>
    </row>
    <row r="62" spans="1:27" ht="12.75" customHeight="1" x14ac:dyDescent="0.25">
      <c r="A62" s="1"/>
      <c r="B62" s="576"/>
      <c r="C62" s="564" t="s">
        <v>78</v>
      </c>
      <c r="D62" s="565"/>
      <c r="E62" s="565"/>
      <c r="F62" s="565"/>
      <c r="G62" s="565"/>
      <c r="H62" s="566"/>
      <c r="I62" s="561" t="s">
        <v>79</v>
      </c>
      <c r="J62" s="544"/>
      <c r="K62" s="544"/>
      <c r="L62" s="562"/>
      <c r="M62" s="59" t="s">
        <v>68</v>
      </c>
      <c r="N62" s="563">
        <v>228930</v>
      </c>
      <c r="O62" s="562"/>
      <c r="P62" s="60">
        <v>3</v>
      </c>
      <c r="Q62" s="60">
        <v>6</v>
      </c>
      <c r="R62" s="60">
        <v>20</v>
      </c>
      <c r="S62" s="60">
        <v>0.7</v>
      </c>
      <c r="T62" s="60">
        <v>0.18</v>
      </c>
      <c r="U62" s="60">
        <f>85*0.7355</f>
        <v>62.517500000000005</v>
      </c>
      <c r="V62" s="60">
        <v>5</v>
      </c>
      <c r="W62" s="60">
        <f>'1. Capina e Roçada'!C165</f>
        <v>25.25</v>
      </c>
      <c r="X62" s="60">
        <f t="shared" si="1"/>
        <v>1420.7101874999998</v>
      </c>
      <c r="Y62" s="61">
        <f t="shared" si="2"/>
        <v>4262.1305624999995</v>
      </c>
      <c r="Z62" s="1"/>
      <c r="AA62" s="1"/>
    </row>
    <row r="63" spans="1:27" ht="35.25" customHeight="1" x14ac:dyDescent="0.25">
      <c r="A63" s="1"/>
      <c r="B63" s="576"/>
      <c r="C63" s="567"/>
      <c r="D63" s="568"/>
      <c r="E63" s="568"/>
      <c r="F63" s="568"/>
      <c r="G63" s="568"/>
      <c r="H63" s="569"/>
      <c r="I63" s="570" t="s">
        <v>80</v>
      </c>
      <c r="J63" s="568"/>
      <c r="K63" s="568"/>
      <c r="L63" s="569"/>
      <c r="M63" s="62" t="s">
        <v>81</v>
      </c>
      <c r="N63" s="563">
        <v>96215.41</v>
      </c>
      <c r="O63" s="562"/>
      <c r="P63" s="63">
        <f t="shared" ref="P63:S63" si="3">P62</f>
        <v>3</v>
      </c>
      <c r="Q63" s="63">
        <f t="shared" si="3"/>
        <v>6</v>
      </c>
      <c r="R63" s="63">
        <f t="shared" si="3"/>
        <v>20</v>
      </c>
      <c r="S63" s="63">
        <f t="shared" si="3"/>
        <v>0.7</v>
      </c>
      <c r="T63" s="64"/>
      <c r="U63" s="64"/>
      <c r="V63" s="64"/>
      <c r="W63" s="64"/>
      <c r="X63" s="64"/>
      <c r="Y63" s="65"/>
      <c r="Z63" s="1"/>
      <c r="AA63" s="1"/>
    </row>
    <row r="64" spans="1:27" ht="12.75" customHeight="1" x14ac:dyDescent="0.25">
      <c r="A64" s="1"/>
      <c r="B64" s="576"/>
      <c r="C64" s="578" t="s">
        <v>82</v>
      </c>
      <c r="D64" s="550"/>
      <c r="E64" s="550"/>
      <c r="F64" s="550"/>
      <c r="G64" s="550"/>
      <c r="H64" s="579"/>
      <c r="I64" s="583" t="s">
        <v>79</v>
      </c>
      <c r="J64" s="584"/>
      <c r="K64" s="584"/>
      <c r="L64" s="585"/>
      <c r="M64" s="59" t="str">
        <f t="shared" ref="M64:N64" si="4">M62</f>
        <v>SMLC (DFPO)</v>
      </c>
      <c r="N64" s="563">
        <f t="shared" si="4"/>
        <v>228930</v>
      </c>
      <c r="O64" s="562"/>
      <c r="P64" s="60">
        <v>1</v>
      </c>
      <c r="Q64" s="60">
        <v>6</v>
      </c>
      <c r="R64" s="60">
        <v>20</v>
      </c>
      <c r="S64" s="60">
        <v>0.7</v>
      </c>
      <c r="T64" s="60">
        <v>0.18</v>
      </c>
      <c r="U64" s="60">
        <f>85*0.7355</f>
        <v>62.517500000000005</v>
      </c>
      <c r="V64" s="60">
        <v>5</v>
      </c>
      <c r="W64" s="60">
        <f>'1. Capina e Roçada'!C165</f>
        <v>25.25</v>
      </c>
      <c r="X64" s="60">
        <f>U64*T64*V64*W64</f>
        <v>1420.7101874999998</v>
      </c>
      <c r="Y64" s="61">
        <f>X64*P64</f>
        <v>1420.7101874999998</v>
      </c>
      <c r="Z64" s="1"/>
      <c r="AA64" s="1"/>
    </row>
    <row r="65" spans="1:27" ht="38.25" customHeight="1" x14ac:dyDescent="0.25">
      <c r="A65" s="1"/>
      <c r="B65" s="577"/>
      <c r="C65" s="580"/>
      <c r="D65" s="581"/>
      <c r="E65" s="581"/>
      <c r="F65" s="581"/>
      <c r="G65" s="581"/>
      <c r="H65" s="582"/>
      <c r="I65" s="586" t="s">
        <v>80</v>
      </c>
      <c r="J65" s="587"/>
      <c r="K65" s="587"/>
      <c r="L65" s="588"/>
      <c r="M65" s="66" t="str">
        <f t="shared" ref="M65:N65" si="5">M63</f>
        <v>SINAPI - Insumo 00013726</v>
      </c>
      <c r="N65" s="563">
        <f t="shared" si="5"/>
        <v>96215.41</v>
      </c>
      <c r="O65" s="562"/>
      <c r="P65" s="67">
        <f>P64*2</f>
        <v>2</v>
      </c>
      <c r="Q65" s="67">
        <f t="shared" ref="Q65:S65" si="6">Q64</f>
        <v>6</v>
      </c>
      <c r="R65" s="67">
        <f t="shared" si="6"/>
        <v>20</v>
      </c>
      <c r="S65" s="67">
        <f t="shared" si="6"/>
        <v>0.7</v>
      </c>
      <c r="T65" s="68"/>
      <c r="U65" s="68"/>
      <c r="V65" s="68"/>
      <c r="W65" s="68"/>
      <c r="X65" s="68"/>
      <c r="Y65" s="69"/>
      <c r="Z65" s="1"/>
      <c r="AA65" s="1"/>
    </row>
    <row r="66" spans="1:27" ht="60" customHeight="1" x14ac:dyDescent="0.25">
      <c r="A66" s="70"/>
      <c r="B66" s="575" t="s">
        <v>16</v>
      </c>
      <c r="C66" s="589" t="s">
        <v>83</v>
      </c>
      <c r="D66" s="590"/>
      <c r="E66" s="590"/>
      <c r="F66" s="590"/>
      <c r="G66" s="590"/>
      <c r="H66" s="574"/>
      <c r="I66" s="555" t="s">
        <v>84</v>
      </c>
      <c r="J66" s="556"/>
      <c r="K66" s="556"/>
      <c r="L66" s="557"/>
      <c r="M66" s="71" t="s">
        <v>85</v>
      </c>
      <c r="N66" s="563">
        <v>561083.36</v>
      </c>
      <c r="O66" s="562"/>
      <c r="P66" s="48">
        <v>2</v>
      </c>
      <c r="Q66" s="48">
        <v>7</v>
      </c>
      <c r="R66" s="48">
        <v>40</v>
      </c>
      <c r="S66" s="48">
        <v>0.9</v>
      </c>
      <c r="T66" s="48">
        <v>0.1</v>
      </c>
      <c r="U66" s="48">
        <f>185*0.7355</f>
        <v>136.0675</v>
      </c>
      <c r="V66" s="49">
        <v>6</v>
      </c>
      <c r="W66" s="48">
        <f>'2. Varrição Manual'!C96</f>
        <v>25.25</v>
      </c>
      <c r="X66" s="48">
        <f>U66*T66*V66*W66</f>
        <v>2061.4226250000002</v>
      </c>
      <c r="Y66" s="50">
        <f>X66*P66</f>
        <v>4122.8452500000003</v>
      </c>
      <c r="Z66" s="1"/>
      <c r="AA66" s="1"/>
    </row>
    <row r="67" spans="1:27" ht="57" customHeight="1" x14ac:dyDescent="0.25">
      <c r="A67" s="70"/>
      <c r="B67" s="577"/>
      <c r="C67" s="580"/>
      <c r="D67" s="581"/>
      <c r="E67" s="581"/>
      <c r="F67" s="581"/>
      <c r="G67" s="581"/>
      <c r="H67" s="582"/>
      <c r="I67" s="591" t="s">
        <v>86</v>
      </c>
      <c r="J67" s="592"/>
      <c r="K67" s="592"/>
      <c r="L67" s="593"/>
      <c r="M67" s="72" t="s">
        <v>87</v>
      </c>
      <c r="N67" s="602">
        <v>36033.56</v>
      </c>
      <c r="O67" s="566"/>
      <c r="P67" s="73">
        <f t="shared" ref="P67:S67" si="7">P66</f>
        <v>2</v>
      </c>
      <c r="Q67" s="73">
        <f t="shared" si="7"/>
        <v>7</v>
      </c>
      <c r="R67" s="73">
        <f t="shared" si="7"/>
        <v>40</v>
      </c>
      <c r="S67" s="73">
        <f t="shared" si="7"/>
        <v>0.9</v>
      </c>
      <c r="T67" s="74"/>
      <c r="U67" s="74"/>
      <c r="V67" s="74"/>
      <c r="W67" s="74"/>
      <c r="X67" s="74"/>
      <c r="Y67" s="75"/>
      <c r="Z67" s="1"/>
      <c r="AA67" s="1"/>
    </row>
    <row r="68" spans="1:27" ht="13.2" x14ac:dyDescent="0.25">
      <c r="A68" s="32"/>
      <c r="B68" s="594" t="s">
        <v>17</v>
      </c>
      <c r="C68" s="596" t="s">
        <v>88</v>
      </c>
      <c r="D68" s="565"/>
      <c r="E68" s="565"/>
      <c r="F68" s="565"/>
      <c r="G68" s="565"/>
      <c r="H68" s="566"/>
      <c r="I68" s="597" t="s">
        <v>89</v>
      </c>
      <c r="J68" s="544"/>
      <c r="K68" s="544"/>
      <c r="L68" s="562"/>
      <c r="M68" s="598" t="s">
        <v>90</v>
      </c>
      <c r="N68" s="563">
        <v>508166.67</v>
      </c>
      <c r="O68" s="562"/>
      <c r="P68" s="76">
        <v>1</v>
      </c>
      <c r="Q68" s="76">
        <v>7</v>
      </c>
      <c r="R68" s="76">
        <v>40</v>
      </c>
      <c r="S68" s="76">
        <v>0.9</v>
      </c>
      <c r="T68" s="76">
        <v>0.1</v>
      </c>
      <c r="U68" s="77">
        <f>185*0.7355</f>
        <v>136.0675</v>
      </c>
      <c r="V68" s="76">
        <v>6</v>
      </c>
      <c r="W68" s="77">
        <f>'3. Varrição Mecanizada'!C80</f>
        <v>25.25</v>
      </c>
      <c r="X68" s="77">
        <f t="shared" ref="X68:X72" si="8">U68*T68*V68*W68</f>
        <v>2061.4226250000002</v>
      </c>
      <c r="Y68" s="77">
        <f t="shared" ref="Y68:Y72" si="9">X68*P68</f>
        <v>2061.4226250000002</v>
      </c>
      <c r="Z68" s="32"/>
      <c r="AA68" s="32"/>
    </row>
    <row r="69" spans="1:27" ht="13.2" x14ac:dyDescent="0.25">
      <c r="A69" s="32"/>
      <c r="B69" s="595"/>
      <c r="C69" s="567"/>
      <c r="D69" s="568"/>
      <c r="E69" s="568"/>
      <c r="F69" s="568"/>
      <c r="G69" s="568"/>
      <c r="H69" s="569"/>
      <c r="I69" s="599" t="s">
        <v>91</v>
      </c>
      <c r="J69" s="568"/>
      <c r="K69" s="568"/>
      <c r="L69" s="569"/>
      <c r="M69" s="595"/>
      <c r="N69" s="601">
        <v>135452.93</v>
      </c>
      <c r="O69" s="569"/>
      <c r="P69" s="78">
        <v>1</v>
      </c>
      <c r="Q69" s="78">
        <v>5</v>
      </c>
      <c r="R69" s="78">
        <v>40</v>
      </c>
      <c r="S69" s="78">
        <v>0.8</v>
      </c>
      <c r="T69" s="78">
        <v>0.1</v>
      </c>
      <c r="U69" s="79">
        <f>114*0.7355</f>
        <v>83.847000000000008</v>
      </c>
      <c r="V69" s="78">
        <v>6</v>
      </c>
      <c r="W69" s="79">
        <f>'3. Varrição Mecanizada'!C80</f>
        <v>25.25</v>
      </c>
      <c r="X69" s="77">
        <f t="shared" si="8"/>
        <v>1270.28205</v>
      </c>
      <c r="Y69" s="77">
        <f t="shared" si="9"/>
        <v>1270.28205</v>
      </c>
      <c r="Z69" s="32"/>
      <c r="AA69" s="32"/>
    </row>
    <row r="70" spans="1:27" ht="48.75" customHeight="1" x14ac:dyDescent="0.25">
      <c r="A70" s="32"/>
      <c r="B70" s="80" t="s">
        <v>18</v>
      </c>
      <c r="C70" s="600" t="s">
        <v>92</v>
      </c>
      <c r="D70" s="550"/>
      <c r="E70" s="550"/>
      <c r="F70" s="550"/>
      <c r="G70" s="550"/>
      <c r="H70" s="579"/>
      <c r="I70" s="599" t="s">
        <v>93</v>
      </c>
      <c r="J70" s="568"/>
      <c r="K70" s="568"/>
      <c r="L70" s="569"/>
      <c r="M70" s="81" t="s">
        <v>68</v>
      </c>
      <c r="N70" s="601">
        <v>405604.33</v>
      </c>
      <c r="O70" s="569"/>
      <c r="P70" s="79">
        <v>3</v>
      </c>
      <c r="Q70" s="79">
        <v>7</v>
      </c>
      <c r="R70" s="79">
        <v>40</v>
      </c>
      <c r="S70" s="79">
        <v>0.9</v>
      </c>
      <c r="T70" s="79">
        <v>0.1</v>
      </c>
      <c r="U70" s="79">
        <f>150*0.7355</f>
        <v>110.325</v>
      </c>
      <c r="V70" s="79">
        <v>5</v>
      </c>
      <c r="W70" s="79">
        <f>'4. Pintura Meio-Fios'!C77</f>
        <v>25.25</v>
      </c>
      <c r="X70" s="79">
        <f t="shared" si="8"/>
        <v>1392.8531250000001</v>
      </c>
      <c r="Y70" s="79">
        <f t="shared" si="9"/>
        <v>4178.5593750000007</v>
      </c>
      <c r="Z70" s="32"/>
      <c r="AA70" s="32"/>
    </row>
    <row r="71" spans="1:27" ht="37.5" customHeight="1" x14ac:dyDescent="0.25">
      <c r="A71" s="1"/>
      <c r="B71" s="46" t="s">
        <v>94</v>
      </c>
      <c r="C71" s="552" t="s">
        <v>95</v>
      </c>
      <c r="D71" s="553"/>
      <c r="E71" s="553"/>
      <c r="F71" s="553"/>
      <c r="G71" s="553"/>
      <c r="H71" s="554"/>
      <c r="I71" s="570" t="s">
        <v>96</v>
      </c>
      <c r="J71" s="568"/>
      <c r="K71" s="568"/>
      <c r="L71" s="569"/>
      <c r="M71" s="72" t="s">
        <v>97</v>
      </c>
      <c r="N71" s="601">
        <v>65690</v>
      </c>
      <c r="O71" s="569"/>
      <c r="P71" s="82">
        <v>1</v>
      </c>
      <c r="Q71" s="82">
        <v>5</v>
      </c>
      <c r="R71" s="82">
        <v>40</v>
      </c>
      <c r="S71" s="82">
        <v>0.6</v>
      </c>
      <c r="T71" s="82">
        <v>0.09</v>
      </c>
      <c r="U71" s="83">
        <f>73*0.7355</f>
        <v>53.691500000000005</v>
      </c>
      <c r="V71" s="83">
        <v>4</v>
      </c>
      <c r="W71" s="82">
        <f>'6. Equipe Técnica'!C105</f>
        <v>20.91</v>
      </c>
      <c r="X71" s="82">
        <f t="shared" si="8"/>
        <v>404.16813539999998</v>
      </c>
      <c r="Y71" s="84">
        <f t="shared" si="9"/>
        <v>404.16813539999998</v>
      </c>
      <c r="Z71" s="1"/>
      <c r="AA71" s="1"/>
    </row>
    <row r="72" spans="1:27" ht="26.4" x14ac:dyDescent="0.25">
      <c r="A72" s="1"/>
      <c r="B72" s="85"/>
      <c r="C72" s="624" t="s">
        <v>98</v>
      </c>
      <c r="D72" s="565"/>
      <c r="E72" s="565"/>
      <c r="F72" s="565"/>
      <c r="G72" s="565"/>
      <c r="H72" s="566"/>
      <c r="I72" s="624" t="s">
        <v>99</v>
      </c>
      <c r="J72" s="565"/>
      <c r="K72" s="565"/>
      <c r="L72" s="566"/>
      <c r="M72" s="86" t="s">
        <v>97</v>
      </c>
      <c r="N72" s="602">
        <v>90058</v>
      </c>
      <c r="O72" s="566"/>
      <c r="P72" s="58">
        <v>1</v>
      </c>
      <c r="Q72" s="58">
        <v>5</v>
      </c>
      <c r="R72" s="58">
        <v>40</v>
      </c>
      <c r="S72" s="58">
        <v>0.6</v>
      </c>
      <c r="T72" s="58">
        <v>0.05</v>
      </c>
      <c r="U72" s="58">
        <f>106*0.7355</f>
        <v>77.963000000000008</v>
      </c>
      <c r="V72" s="87">
        <v>5</v>
      </c>
      <c r="W72" s="58">
        <f>'6. Equipe Técnica'!C114</f>
        <v>25.25</v>
      </c>
      <c r="X72" s="58">
        <f t="shared" si="8"/>
        <v>492.14143750000005</v>
      </c>
      <c r="Y72" s="58">
        <f t="shared" si="9"/>
        <v>492.14143750000005</v>
      </c>
      <c r="Z72" s="1"/>
      <c r="AA72" s="1"/>
    </row>
    <row r="73" spans="1:27" ht="15.75" customHeight="1" x14ac:dyDescent="0.25">
      <c r="A73" s="1"/>
      <c r="B73" s="20"/>
      <c r="C73" s="625"/>
      <c r="D73" s="565"/>
      <c r="E73" s="565"/>
      <c r="F73" s="565"/>
      <c r="G73" s="565"/>
      <c r="H73" s="565"/>
      <c r="I73" s="625"/>
      <c r="J73" s="565"/>
      <c r="K73" s="565"/>
      <c r="L73" s="565"/>
      <c r="M73" s="88"/>
      <c r="N73" s="603"/>
      <c r="O73" s="565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1"/>
      <c r="AA73" s="1"/>
    </row>
    <row r="74" spans="1:27" ht="21" customHeight="1" x14ac:dyDescent="0.25">
      <c r="A74" s="1"/>
      <c r="Z74" s="1"/>
      <c r="AA74" s="1"/>
    </row>
    <row r="75" spans="1:27" ht="13.2" x14ac:dyDescent="0.25">
      <c r="A75" s="1"/>
      <c r="Z75" s="1"/>
      <c r="AA75" s="1"/>
    </row>
    <row r="76" spans="1:27" ht="25.5" customHeight="1" x14ac:dyDescent="0.25">
      <c r="A76" s="1"/>
      <c r="B76" s="626"/>
      <c r="C76" s="605"/>
      <c r="D76" s="550"/>
      <c r="E76" s="550"/>
      <c r="F76" s="550"/>
      <c r="G76" s="550"/>
      <c r="H76" s="550"/>
      <c r="I76" s="605"/>
      <c r="J76" s="550"/>
      <c r="K76" s="550"/>
      <c r="L76" s="550"/>
      <c r="M76" s="90"/>
      <c r="N76" s="604"/>
      <c r="O76" s="550"/>
      <c r="P76" s="92"/>
      <c r="Q76" s="92"/>
      <c r="R76" s="92"/>
      <c r="S76" s="92"/>
      <c r="T76" s="92"/>
      <c r="U76" s="93"/>
      <c r="V76" s="93"/>
      <c r="W76" s="92"/>
      <c r="X76" s="92"/>
      <c r="Y76" s="92"/>
      <c r="Z76" s="1"/>
      <c r="AA76" s="1"/>
    </row>
    <row r="77" spans="1:27" ht="24" customHeight="1" x14ac:dyDescent="0.25">
      <c r="A77" s="1"/>
      <c r="B77" s="550"/>
      <c r="C77" s="630"/>
      <c r="D77" s="550"/>
      <c r="E77" s="550"/>
      <c r="F77" s="550"/>
      <c r="G77" s="550"/>
      <c r="H77" s="550"/>
      <c r="I77" s="630"/>
      <c r="J77" s="550"/>
      <c r="K77" s="550"/>
      <c r="L77" s="550"/>
      <c r="M77" s="90"/>
      <c r="N77" s="604"/>
      <c r="O77" s="550"/>
      <c r="P77" s="92"/>
      <c r="Q77" s="92"/>
      <c r="R77" s="92"/>
      <c r="S77" s="92"/>
      <c r="T77" s="92"/>
      <c r="U77" s="92"/>
      <c r="V77" s="93"/>
      <c r="W77" s="92"/>
      <c r="X77" s="92"/>
      <c r="Y77" s="92"/>
      <c r="Z77" s="1"/>
      <c r="AA77" s="1"/>
    </row>
    <row r="78" spans="1:27" ht="15.75" customHeight="1" x14ac:dyDescent="0.25">
      <c r="A78" s="1"/>
      <c r="B78" s="94"/>
      <c r="C78" s="95"/>
      <c r="D78" s="3"/>
      <c r="E78" s="3"/>
      <c r="F78" s="3"/>
      <c r="G78" s="35"/>
      <c r="H78" s="36"/>
      <c r="I78" s="3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 x14ac:dyDescent="0.25">
      <c r="A79" s="1"/>
      <c r="B79" s="4" t="s">
        <v>100</v>
      </c>
      <c r="C79" s="42"/>
      <c r="D79" s="42"/>
      <c r="E79" s="42"/>
      <c r="F79" s="42"/>
      <c r="G79" s="35"/>
      <c r="H79" s="36"/>
      <c r="I79" s="3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25">
      <c r="A80" s="1"/>
      <c r="B80" s="94"/>
      <c r="C80" s="95"/>
      <c r="D80" s="3"/>
      <c r="E80" s="3"/>
      <c r="F80" s="3"/>
      <c r="G80" s="35"/>
      <c r="H80" s="36"/>
      <c r="I80" s="3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25">
      <c r="A81" s="1"/>
      <c r="B81" s="91"/>
      <c r="C81" s="631" t="s">
        <v>101</v>
      </c>
      <c r="D81" s="559"/>
      <c r="E81" s="559"/>
      <c r="F81" s="559"/>
      <c r="G81" s="632"/>
      <c r="H81" s="36"/>
      <c r="I81" s="3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31.5" customHeight="1" x14ac:dyDescent="0.25">
      <c r="A82" s="1"/>
      <c r="B82" s="91"/>
      <c r="C82" s="633" t="s">
        <v>102</v>
      </c>
      <c r="D82" s="634"/>
      <c r="E82" s="634"/>
      <c r="F82" s="635"/>
      <c r="G82" s="96" t="s">
        <v>103</v>
      </c>
      <c r="H82" s="97" t="s">
        <v>104</v>
      </c>
      <c r="I82" s="97" t="s">
        <v>105</v>
      </c>
      <c r="J82" s="98" t="s">
        <v>106</v>
      </c>
      <c r="K82" s="617" t="s">
        <v>53</v>
      </c>
      <c r="L82" s="618"/>
      <c r="M82" s="619"/>
      <c r="N82" s="636" t="s">
        <v>107</v>
      </c>
      <c r="O82" s="590"/>
      <c r="P82" s="613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3.2" x14ac:dyDescent="0.25">
      <c r="A83" s="1"/>
      <c r="B83" s="639" t="s">
        <v>108</v>
      </c>
      <c r="C83" s="627" t="s">
        <v>109</v>
      </c>
      <c r="D83" s="556"/>
      <c r="E83" s="556"/>
      <c r="F83" s="557"/>
      <c r="G83" s="99">
        <v>264</v>
      </c>
      <c r="H83" s="48">
        <f t="shared" ref="H83:H94" si="10">G83/12</f>
        <v>22</v>
      </c>
      <c r="I83" s="48" t="s">
        <v>110</v>
      </c>
      <c r="J83" s="100">
        <v>69.989999999999995</v>
      </c>
      <c r="K83" s="620" t="s">
        <v>111</v>
      </c>
      <c r="L83" s="556"/>
      <c r="M83" s="621"/>
      <c r="N83" s="612" t="s">
        <v>112</v>
      </c>
      <c r="O83" s="590"/>
      <c r="P83" s="613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25">
      <c r="A84" s="1"/>
      <c r="B84" s="640"/>
      <c r="C84" s="628" t="s">
        <v>113</v>
      </c>
      <c r="D84" s="607"/>
      <c r="E84" s="607"/>
      <c r="F84" s="629"/>
      <c r="G84" s="102">
        <v>264</v>
      </c>
      <c r="H84" s="103">
        <f t="shared" si="10"/>
        <v>22</v>
      </c>
      <c r="I84" s="103" t="s">
        <v>110</v>
      </c>
      <c r="J84" s="104">
        <v>40</v>
      </c>
      <c r="K84" s="606" t="s">
        <v>111</v>
      </c>
      <c r="L84" s="607"/>
      <c r="M84" s="608"/>
      <c r="N84" s="609" t="s">
        <v>112</v>
      </c>
      <c r="O84" s="550"/>
      <c r="P84" s="610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25">
      <c r="A85" s="1"/>
      <c r="B85" s="640"/>
      <c r="C85" s="628" t="s">
        <v>114</v>
      </c>
      <c r="D85" s="607"/>
      <c r="E85" s="607"/>
      <c r="F85" s="629"/>
      <c r="G85" s="102">
        <v>264</v>
      </c>
      <c r="H85" s="103">
        <f t="shared" si="10"/>
        <v>22</v>
      </c>
      <c r="I85" s="103" t="s">
        <v>110</v>
      </c>
      <c r="J85" s="105">
        <v>40.9</v>
      </c>
      <c r="K85" s="606" t="s">
        <v>111</v>
      </c>
      <c r="L85" s="607"/>
      <c r="M85" s="608"/>
      <c r="N85" s="609" t="s">
        <v>112</v>
      </c>
      <c r="O85" s="550"/>
      <c r="P85" s="610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3.2" x14ac:dyDescent="0.25">
      <c r="A86" s="1"/>
      <c r="B86" s="640"/>
      <c r="C86" s="628" t="s">
        <v>115</v>
      </c>
      <c r="D86" s="607"/>
      <c r="E86" s="607"/>
      <c r="F86" s="629"/>
      <c r="G86" s="102">
        <v>44</v>
      </c>
      <c r="H86" s="103">
        <f t="shared" si="10"/>
        <v>3.6666666666666665</v>
      </c>
      <c r="I86" s="103" t="s">
        <v>110</v>
      </c>
      <c r="J86" s="104">
        <v>40.49</v>
      </c>
      <c r="K86" s="606" t="s">
        <v>111</v>
      </c>
      <c r="L86" s="607"/>
      <c r="M86" s="608"/>
      <c r="N86" s="611" t="s">
        <v>112</v>
      </c>
      <c r="O86" s="550"/>
      <c r="P86" s="610"/>
      <c r="Q86" s="106"/>
      <c r="R86" s="106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 x14ac:dyDescent="0.25">
      <c r="A87" s="1"/>
      <c r="B87" s="639" t="s">
        <v>116</v>
      </c>
      <c r="C87" s="627" t="s">
        <v>117</v>
      </c>
      <c r="D87" s="556"/>
      <c r="E87" s="556"/>
      <c r="F87" s="557"/>
      <c r="G87" s="107">
        <v>472</v>
      </c>
      <c r="H87" s="48">
        <f t="shared" si="10"/>
        <v>39.333333333333336</v>
      </c>
      <c r="I87" s="48" t="s">
        <v>110</v>
      </c>
      <c r="J87" s="108">
        <v>19.07</v>
      </c>
      <c r="K87" s="620" t="s">
        <v>111</v>
      </c>
      <c r="L87" s="556"/>
      <c r="M87" s="621"/>
      <c r="N87" s="612" t="s">
        <v>112</v>
      </c>
      <c r="O87" s="590"/>
      <c r="P87" s="613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 x14ac:dyDescent="0.25">
      <c r="A88" s="1"/>
      <c r="B88" s="640"/>
      <c r="C88" s="628" t="s">
        <v>118</v>
      </c>
      <c r="D88" s="607"/>
      <c r="E88" s="607"/>
      <c r="F88" s="629"/>
      <c r="G88" s="109">
        <v>168</v>
      </c>
      <c r="H88" s="103">
        <f t="shared" si="10"/>
        <v>14</v>
      </c>
      <c r="I88" s="103" t="s">
        <v>110</v>
      </c>
      <c r="J88" s="105">
        <v>9.23</v>
      </c>
      <c r="K88" s="606" t="s">
        <v>111</v>
      </c>
      <c r="L88" s="607"/>
      <c r="M88" s="608"/>
      <c r="N88" s="609" t="s">
        <v>112</v>
      </c>
      <c r="O88" s="550"/>
      <c r="P88" s="610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 x14ac:dyDescent="0.25">
      <c r="A89" s="1"/>
      <c r="B89" s="640"/>
      <c r="C89" s="628" t="s">
        <v>119</v>
      </c>
      <c r="D89" s="607"/>
      <c r="E89" s="607"/>
      <c r="F89" s="629"/>
      <c r="G89" s="109">
        <v>87000</v>
      </c>
      <c r="H89" s="103">
        <f t="shared" si="10"/>
        <v>7250</v>
      </c>
      <c r="I89" s="103" t="s">
        <v>110</v>
      </c>
      <c r="J89" s="105">
        <v>0.22</v>
      </c>
      <c r="K89" s="606" t="s">
        <v>111</v>
      </c>
      <c r="L89" s="607"/>
      <c r="M89" s="608"/>
      <c r="N89" s="614" t="s">
        <v>120</v>
      </c>
      <c r="O89" s="550"/>
      <c r="P89" s="610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25">
      <c r="A90" s="1"/>
      <c r="B90" s="641"/>
      <c r="C90" s="637" t="s">
        <v>121</v>
      </c>
      <c r="D90" s="587"/>
      <c r="E90" s="587"/>
      <c r="F90" s="588"/>
      <c r="G90" s="110">
        <v>28</v>
      </c>
      <c r="H90" s="111">
        <f t="shared" si="10"/>
        <v>2.3333333333333335</v>
      </c>
      <c r="I90" s="111" t="s">
        <v>110</v>
      </c>
      <c r="J90" s="112">
        <v>263.58</v>
      </c>
      <c r="K90" s="622" t="s">
        <v>111</v>
      </c>
      <c r="L90" s="587"/>
      <c r="M90" s="623"/>
      <c r="N90" s="615" t="s">
        <v>120</v>
      </c>
      <c r="O90" s="581"/>
      <c r="P90" s="616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25">
      <c r="A91" s="1"/>
      <c r="B91" s="639" t="s">
        <v>122</v>
      </c>
      <c r="C91" s="638" t="s">
        <v>123</v>
      </c>
      <c r="D91" s="584"/>
      <c r="E91" s="584"/>
      <c r="F91" s="585"/>
      <c r="G91" s="113">
        <v>450</v>
      </c>
      <c r="H91" s="114">
        <f t="shared" si="10"/>
        <v>37.5</v>
      </c>
      <c r="I91" s="114" t="s">
        <v>110</v>
      </c>
      <c r="J91" s="115">
        <v>10.54</v>
      </c>
      <c r="K91" s="644" t="s">
        <v>111</v>
      </c>
      <c r="L91" s="584"/>
      <c r="M91" s="645"/>
      <c r="N91" s="614" t="s">
        <v>120</v>
      </c>
      <c r="O91" s="550"/>
      <c r="P91" s="610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 x14ac:dyDescent="0.25">
      <c r="A92" s="1"/>
      <c r="B92" s="640"/>
      <c r="C92" s="667" t="s">
        <v>124</v>
      </c>
      <c r="D92" s="607"/>
      <c r="E92" s="607"/>
      <c r="F92" s="629"/>
      <c r="G92" s="109">
        <v>72</v>
      </c>
      <c r="H92" s="103">
        <f t="shared" si="10"/>
        <v>6</v>
      </c>
      <c r="I92" s="103" t="s">
        <v>110</v>
      </c>
      <c r="J92" s="105">
        <v>6.88</v>
      </c>
      <c r="K92" s="606" t="s">
        <v>111</v>
      </c>
      <c r="L92" s="607"/>
      <c r="M92" s="608"/>
      <c r="N92" s="609" t="s">
        <v>112</v>
      </c>
      <c r="O92" s="550"/>
      <c r="P92" s="610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 x14ac:dyDescent="0.25">
      <c r="A93" s="32"/>
      <c r="B93" s="640"/>
      <c r="C93" s="667" t="s">
        <v>125</v>
      </c>
      <c r="D93" s="607"/>
      <c r="E93" s="607"/>
      <c r="F93" s="629"/>
      <c r="G93" s="109">
        <v>45000</v>
      </c>
      <c r="H93" s="103">
        <f t="shared" si="10"/>
        <v>3750</v>
      </c>
      <c r="I93" s="103" t="s">
        <v>126</v>
      </c>
      <c r="J93" s="105">
        <v>2.25</v>
      </c>
      <c r="K93" s="606" t="s">
        <v>111</v>
      </c>
      <c r="L93" s="607"/>
      <c r="M93" s="608"/>
      <c r="N93" s="614" t="s">
        <v>120</v>
      </c>
      <c r="O93" s="550"/>
      <c r="P93" s="610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</row>
    <row r="94" spans="1:27" ht="15.75" customHeight="1" x14ac:dyDescent="0.25">
      <c r="A94" s="32"/>
      <c r="B94" s="641"/>
      <c r="C94" s="668" t="s">
        <v>127</v>
      </c>
      <c r="D94" s="587"/>
      <c r="E94" s="587"/>
      <c r="F94" s="588"/>
      <c r="G94" s="110">
        <v>6</v>
      </c>
      <c r="H94" s="111">
        <f t="shared" si="10"/>
        <v>0.5</v>
      </c>
      <c r="I94" s="111" t="s">
        <v>110</v>
      </c>
      <c r="J94" s="116">
        <v>358.58</v>
      </c>
      <c r="K94" s="622" t="s">
        <v>111</v>
      </c>
      <c r="L94" s="587"/>
      <c r="M94" s="623"/>
      <c r="N94" s="646" t="s">
        <v>120</v>
      </c>
      <c r="O94" s="581"/>
      <c r="P94" s="616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</row>
    <row r="95" spans="1:27" ht="13.2" x14ac:dyDescent="0.25">
      <c r="A95" s="1"/>
      <c r="B95" s="642"/>
      <c r="C95" s="605"/>
      <c r="D95" s="550"/>
      <c r="E95" s="550"/>
      <c r="F95" s="550"/>
      <c r="G95" s="92"/>
      <c r="H95" s="92"/>
      <c r="I95" s="92"/>
      <c r="J95" s="118"/>
      <c r="K95" s="643"/>
      <c r="L95" s="550"/>
      <c r="M95" s="550"/>
      <c r="N95" s="614"/>
      <c r="O95" s="550"/>
      <c r="P95" s="550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 x14ac:dyDescent="0.25">
      <c r="A96" s="1"/>
      <c r="B96" s="550"/>
      <c r="C96" s="605"/>
      <c r="D96" s="550"/>
      <c r="E96" s="550"/>
      <c r="F96" s="550"/>
      <c r="G96" s="92"/>
      <c r="H96" s="92"/>
      <c r="I96" s="92"/>
      <c r="J96" s="118"/>
      <c r="K96" s="643"/>
      <c r="L96" s="550"/>
      <c r="M96" s="550"/>
      <c r="N96" s="614"/>
      <c r="O96" s="550"/>
      <c r="P96" s="550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" customHeight="1" x14ac:dyDescent="0.25">
      <c r="A97" s="1"/>
      <c r="B97" s="550"/>
      <c r="C97" s="605"/>
      <c r="D97" s="550"/>
      <c r="E97" s="550"/>
      <c r="F97" s="550"/>
      <c r="G97" s="92"/>
      <c r="H97" s="92"/>
      <c r="I97" s="92"/>
      <c r="J97" s="118"/>
      <c r="K97" s="643"/>
      <c r="L97" s="550"/>
      <c r="M97" s="550"/>
      <c r="N97" s="614"/>
      <c r="O97" s="550"/>
      <c r="P97" s="550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3.2" x14ac:dyDescent="0.25">
      <c r="A98" s="1"/>
      <c r="B98" s="550"/>
      <c r="C98" s="605"/>
      <c r="D98" s="550"/>
      <c r="E98" s="550"/>
      <c r="F98" s="550"/>
      <c r="G98" s="92"/>
      <c r="H98" s="92"/>
      <c r="I98" s="92"/>
      <c r="J98" s="118"/>
      <c r="K98" s="643"/>
      <c r="L98" s="550"/>
      <c r="M98" s="550"/>
      <c r="N98" s="614"/>
      <c r="O98" s="550"/>
      <c r="P98" s="550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" customHeight="1" x14ac:dyDescent="0.25">
      <c r="A99" s="1"/>
      <c r="B99" s="3"/>
      <c r="C99" s="3"/>
      <c r="D99" s="3"/>
      <c r="E99" s="3"/>
      <c r="F99" s="1"/>
      <c r="G99" s="120"/>
      <c r="H99" s="3"/>
      <c r="I99" s="3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" customHeight="1" x14ac:dyDescent="0.25">
      <c r="A100" s="1"/>
      <c r="B100" s="4" t="s">
        <v>128</v>
      </c>
      <c r="C100" s="3"/>
      <c r="D100" s="3"/>
      <c r="E100" s="3"/>
      <c r="F100" s="1"/>
      <c r="G100" s="120"/>
      <c r="H100" s="3"/>
      <c r="I100" s="3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" customHeight="1" x14ac:dyDescent="0.25">
      <c r="A101" s="1"/>
      <c r="B101" s="3"/>
      <c r="C101" s="3"/>
      <c r="D101" s="3"/>
      <c r="E101" s="3"/>
      <c r="F101" s="1"/>
      <c r="G101" s="120"/>
      <c r="H101" s="3"/>
      <c r="I101" s="3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" customHeight="1" x14ac:dyDescent="0.25">
      <c r="A102" s="1"/>
      <c r="B102" s="121" t="s">
        <v>129</v>
      </c>
      <c r="C102" s="3"/>
      <c r="D102" s="3"/>
      <c r="E102" s="3"/>
      <c r="F102" s="1"/>
      <c r="G102" s="120"/>
      <c r="H102" s="3"/>
      <c r="I102" s="3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" customHeight="1" x14ac:dyDescent="0.25">
      <c r="A103" s="1"/>
      <c r="B103" s="31"/>
      <c r="C103" s="122"/>
      <c r="D103" s="122"/>
      <c r="E103" s="122"/>
      <c r="F103" s="1"/>
      <c r="G103" s="123"/>
      <c r="H103" s="3"/>
      <c r="I103" s="3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" customHeight="1" x14ac:dyDescent="0.25">
      <c r="A104" s="1"/>
      <c r="B104" s="648" t="s">
        <v>130</v>
      </c>
      <c r="C104" s="650" t="s">
        <v>131</v>
      </c>
      <c r="D104" s="554"/>
      <c r="E104" s="124"/>
      <c r="F104" s="650" t="s">
        <v>132</v>
      </c>
      <c r="G104" s="554"/>
      <c r="H104" s="650" t="s">
        <v>133</v>
      </c>
      <c r="I104" s="554"/>
      <c r="J104" s="650" t="s">
        <v>134</v>
      </c>
      <c r="K104" s="554"/>
      <c r="L104" s="650" t="s">
        <v>135</v>
      </c>
      <c r="M104" s="553"/>
      <c r="N104" s="553"/>
      <c r="O104" s="651" t="s">
        <v>136</v>
      </c>
      <c r="P104" s="651" t="s">
        <v>137</v>
      </c>
      <c r="Q104" s="117"/>
      <c r="R104" s="117"/>
      <c r="S104" s="125"/>
      <c r="T104" s="1"/>
      <c r="U104" s="1"/>
      <c r="V104" s="1"/>
      <c r="W104" s="1"/>
      <c r="X104" s="1"/>
      <c r="Y104" s="1"/>
      <c r="Z104" s="1"/>
      <c r="AA104" s="1"/>
    </row>
    <row r="105" spans="1:27" ht="15" customHeight="1" x14ac:dyDescent="0.25">
      <c r="A105" s="1"/>
      <c r="B105" s="649"/>
      <c r="C105" s="126" t="s">
        <v>138</v>
      </c>
      <c r="D105" s="127" t="s">
        <v>139</v>
      </c>
      <c r="E105" s="128"/>
      <c r="F105" s="126" t="s">
        <v>138</v>
      </c>
      <c r="G105" s="127" t="s">
        <v>140</v>
      </c>
      <c r="H105" s="126" t="s">
        <v>138</v>
      </c>
      <c r="I105" s="127" t="s">
        <v>141</v>
      </c>
      <c r="J105" s="126" t="s">
        <v>138</v>
      </c>
      <c r="K105" s="127" t="s">
        <v>141</v>
      </c>
      <c r="L105" s="126" t="s">
        <v>138</v>
      </c>
      <c r="M105" s="129"/>
      <c r="N105" s="130" t="s">
        <v>140</v>
      </c>
      <c r="O105" s="652"/>
      <c r="P105" s="652"/>
      <c r="Q105" s="117"/>
      <c r="R105" s="117"/>
      <c r="S105" s="125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 x14ac:dyDescent="0.25">
      <c r="A106" s="1"/>
      <c r="B106" s="131" t="s">
        <v>142</v>
      </c>
      <c r="C106" s="132">
        <v>1</v>
      </c>
      <c r="D106" s="133">
        <f t="shared" ref="D106:D118" si="11">C106*$C$19</f>
        <v>80</v>
      </c>
      <c r="E106" s="134"/>
      <c r="F106" s="132">
        <v>1</v>
      </c>
      <c r="G106" s="133">
        <f t="shared" ref="G106:G118" si="12">F106*$C$21</f>
        <v>8</v>
      </c>
      <c r="H106" s="132">
        <v>1</v>
      </c>
      <c r="I106" s="133">
        <f t="shared" ref="I106:I118" si="13">H106*$C$22</f>
        <v>4</v>
      </c>
      <c r="J106" s="132">
        <v>1</v>
      </c>
      <c r="K106" s="133">
        <f t="shared" ref="K106:K118" si="14">J106*$C$20</f>
        <v>4</v>
      </c>
      <c r="L106" s="132">
        <v>1</v>
      </c>
      <c r="M106" s="135"/>
      <c r="N106" s="136">
        <f t="shared" ref="N106:N118" si="15">L106*$C$24</f>
        <v>8</v>
      </c>
      <c r="O106" s="137">
        <f t="shared" ref="O106:O118" si="16">D106+G106+I106+K106+N106</f>
        <v>104</v>
      </c>
      <c r="P106" s="137"/>
      <c r="Q106" s="117"/>
      <c r="R106" s="117"/>
      <c r="S106" s="125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 x14ac:dyDescent="0.25">
      <c r="A107" s="1"/>
      <c r="B107" s="131" t="s">
        <v>143</v>
      </c>
      <c r="C107" s="132">
        <v>6</v>
      </c>
      <c r="D107" s="133">
        <f t="shared" si="11"/>
        <v>480</v>
      </c>
      <c r="E107" s="134"/>
      <c r="F107" s="132">
        <v>6</v>
      </c>
      <c r="G107" s="133">
        <f t="shared" si="12"/>
        <v>48</v>
      </c>
      <c r="H107" s="132">
        <v>6</v>
      </c>
      <c r="I107" s="133">
        <f t="shared" si="13"/>
        <v>24</v>
      </c>
      <c r="J107" s="132">
        <v>6</v>
      </c>
      <c r="K107" s="133">
        <f t="shared" si="14"/>
        <v>24</v>
      </c>
      <c r="L107" s="132">
        <v>6</v>
      </c>
      <c r="M107" s="135"/>
      <c r="N107" s="136">
        <f t="shared" si="15"/>
        <v>48</v>
      </c>
      <c r="O107" s="137">
        <f t="shared" si="16"/>
        <v>624</v>
      </c>
      <c r="P107" s="137"/>
      <c r="Q107" s="117"/>
      <c r="R107" s="117"/>
      <c r="S107" s="125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 x14ac:dyDescent="0.25">
      <c r="A108" s="1"/>
      <c r="B108" s="131" t="s">
        <v>144</v>
      </c>
      <c r="C108" s="132">
        <v>6</v>
      </c>
      <c r="D108" s="133">
        <f t="shared" si="11"/>
        <v>480</v>
      </c>
      <c r="E108" s="134"/>
      <c r="F108" s="132">
        <v>6</v>
      </c>
      <c r="G108" s="133">
        <f t="shared" si="12"/>
        <v>48</v>
      </c>
      <c r="H108" s="132">
        <v>6</v>
      </c>
      <c r="I108" s="133">
        <f t="shared" si="13"/>
        <v>24</v>
      </c>
      <c r="J108" s="132">
        <v>6</v>
      </c>
      <c r="K108" s="133">
        <f t="shared" si="14"/>
        <v>24</v>
      </c>
      <c r="L108" s="132">
        <v>6</v>
      </c>
      <c r="M108" s="135"/>
      <c r="N108" s="136">
        <f t="shared" si="15"/>
        <v>48</v>
      </c>
      <c r="O108" s="137">
        <f t="shared" si="16"/>
        <v>624</v>
      </c>
      <c r="P108" s="137"/>
      <c r="Q108" s="117"/>
      <c r="R108" s="117"/>
      <c r="S108" s="125"/>
      <c r="T108" s="1"/>
      <c r="U108" s="1"/>
      <c r="V108" s="1"/>
      <c r="W108" s="1"/>
      <c r="X108" s="1"/>
      <c r="Y108" s="1"/>
      <c r="Z108" s="1"/>
      <c r="AA108" s="1"/>
    </row>
    <row r="109" spans="1:27" ht="30" customHeight="1" x14ac:dyDescent="0.25">
      <c r="A109" s="1"/>
      <c r="B109" s="131" t="s">
        <v>145</v>
      </c>
      <c r="C109" s="132">
        <v>6</v>
      </c>
      <c r="D109" s="133">
        <f t="shared" si="11"/>
        <v>480</v>
      </c>
      <c r="E109" s="134"/>
      <c r="F109" s="132">
        <v>6</v>
      </c>
      <c r="G109" s="133">
        <f t="shared" si="12"/>
        <v>48</v>
      </c>
      <c r="H109" s="132">
        <v>6</v>
      </c>
      <c r="I109" s="133">
        <f t="shared" si="13"/>
        <v>24</v>
      </c>
      <c r="J109" s="132">
        <v>6</v>
      </c>
      <c r="K109" s="133">
        <f t="shared" si="14"/>
        <v>24</v>
      </c>
      <c r="L109" s="132">
        <v>6</v>
      </c>
      <c r="M109" s="135"/>
      <c r="N109" s="136">
        <f t="shared" si="15"/>
        <v>48</v>
      </c>
      <c r="O109" s="137">
        <f t="shared" si="16"/>
        <v>624</v>
      </c>
      <c r="P109" s="137"/>
      <c r="Q109" s="117"/>
      <c r="R109" s="117"/>
      <c r="S109" s="125"/>
      <c r="T109" s="1"/>
      <c r="U109" s="1"/>
      <c r="V109" s="1"/>
      <c r="W109" s="1"/>
      <c r="X109" s="1"/>
      <c r="Y109" s="1"/>
      <c r="Z109" s="1"/>
      <c r="AA109" s="1"/>
    </row>
    <row r="110" spans="1:27" ht="15" customHeight="1" x14ac:dyDescent="0.25">
      <c r="A110" s="1"/>
      <c r="B110" s="131" t="s">
        <v>146</v>
      </c>
      <c r="C110" s="132">
        <v>3</v>
      </c>
      <c r="D110" s="133">
        <f t="shared" si="11"/>
        <v>240</v>
      </c>
      <c r="E110" s="134"/>
      <c r="F110" s="132">
        <v>0</v>
      </c>
      <c r="G110" s="133">
        <f t="shared" si="12"/>
        <v>0</v>
      </c>
      <c r="H110" s="132">
        <v>0</v>
      </c>
      <c r="I110" s="133">
        <f t="shared" si="13"/>
        <v>0</v>
      </c>
      <c r="J110" s="132">
        <v>3</v>
      </c>
      <c r="K110" s="133">
        <f t="shared" si="14"/>
        <v>12</v>
      </c>
      <c r="L110" s="132">
        <v>3</v>
      </c>
      <c r="M110" s="135"/>
      <c r="N110" s="136">
        <f t="shared" si="15"/>
        <v>24</v>
      </c>
      <c r="O110" s="137">
        <f t="shared" si="16"/>
        <v>276</v>
      </c>
      <c r="P110" s="137"/>
      <c r="Q110" s="117"/>
      <c r="R110" s="117"/>
      <c r="S110" s="125"/>
      <c r="T110" s="1"/>
      <c r="U110" s="1"/>
      <c r="V110" s="1"/>
      <c r="W110" s="1"/>
      <c r="X110" s="1"/>
      <c r="Y110" s="1"/>
      <c r="Z110" s="1"/>
      <c r="AA110" s="1"/>
    </row>
    <row r="111" spans="1:27" ht="15" customHeight="1" x14ac:dyDescent="0.25">
      <c r="A111" s="1"/>
      <c r="B111" s="131" t="s">
        <v>147</v>
      </c>
      <c r="C111" s="132">
        <v>3</v>
      </c>
      <c r="D111" s="133">
        <f t="shared" si="11"/>
        <v>240</v>
      </c>
      <c r="E111" s="134"/>
      <c r="F111" s="132">
        <v>1</v>
      </c>
      <c r="G111" s="133">
        <f t="shared" si="12"/>
        <v>8</v>
      </c>
      <c r="H111" s="132">
        <v>1</v>
      </c>
      <c r="I111" s="133">
        <f t="shared" si="13"/>
        <v>4</v>
      </c>
      <c r="J111" s="132">
        <v>3</v>
      </c>
      <c r="K111" s="133">
        <f t="shared" si="14"/>
        <v>12</v>
      </c>
      <c r="L111" s="132">
        <v>3</v>
      </c>
      <c r="M111" s="135"/>
      <c r="N111" s="136">
        <f t="shared" si="15"/>
        <v>24</v>
      </c>
      <c r="O111" s="137">
        <f t="shared" si="16"/>
        <v>288</v>
      </c>
      <c r="P111" s="137"/>
      <c r="Q111" s="117"/>
      <c r="R111" s="117"/>
      <c r="S111" s="125"/>
      <c r="T111" s="1"/>
      <c r="U111" s="1"/>
      <c r="V111" s="1"/>
      <c r="W111" s="1"/>
      <c r="X111" s="1"/>
      <c r="Y111" s="1"/>
      <c r="Z111" s="1"/>
      <c r="AA111" s="1"/>
    </row>
    <row r="112" spans="1:27" ht="15" customHeight="1" x14ac:dyDescent="0.25">
      <c r="A112" s="1"/>
      <c r="B112" s="131" t="s">
        <v>148</v>
      </c>
      <c r="C112" s="132">
        <v>12</v>
      </c>
      <c r="D112" s="133">
        <f t="shared" si="11"/>
        <v>960</v>
      </c>
      <c r="E112" s="134"/>
      <c r="F112" s="132">
        <v>0</v>
      </c>
      <c r="G112" s="133">
        <f t="shared" si="12"/>
        <v>0</v>
      </c>
      <c r="H112" s="132">
        <v>0</v>
      </c>
      <c r="I112" s="133">
        <f t="shared" si="13"/>
        <v>0</v>
      </c>
      <c r="J112" s="132">
        <v>0</v>
      </c>
      <c r="K112" s="133">
        <f t="shared" si="14"/>
        <v>0</v>
      </c>
      <c r="L112" s="132">
        <v>12</v>
      </c>
      <c r="M112" s="135"/>
      <c r="N112" s="136">
        <f t="shared" si="15"/>
        <v>96</v>
      </c>
      <c r="O112" s="137">
        <f t="shared" si="16"/>
        <v>1056</v>
      </c>
      <c r="P112" s="137"/>
      <c r="Q112" s="117"/>
      <c r="R112" s="117"/>
      <c r="S112" s="125"/>
      <c r="T112" s="1"/>
      <c r="U112" s="1"/>
      <c r="V112" s="1"/>
      <c r="W112" s="1"/>
      <c r="X112" s="1"/>
      <c r="Y112" s="1"/>
      <c r="Z112" s="1"/>
      <c r="AA112" s="1"/>
    </row>
    <row r="113" spans="1:27" ht="15" customHeight="1" x14ac:dyDescent="0.25">
      <c r="A113" s="1"/>
      <c r="B113" s="131" t="s">
        <v>149</v>
      </c>
      <c r="C113" s="132">
        <v>3</v>
      </c>
      <c r="D113" s="133">
        <f t="shared" si="11"/>
        <v>240</v>
      </c>
      <c r="E113" s="134"/>
      <c r="F113" s="132">
        <v>0</v>
      </c>
      <c r="G113" s="133">
        <f t="shared" si="12"/>
        <v>0</v>
      </c>
      <c r="H113" s="132">
        <v>0</v>
      </c>
      <c r="I113" s="133">
        <f t="shared" si="13"/>
        <v>0</v>
      </c>
      <c r="J113" s="132">
        <v>3</v>
      </c>
      <c r="K113" s="133">
        <f t="shared" si="14"/>
        <v>12</v>
      </c>
      <c r="L113" s="132">
        <v>0</v>
      </c>
      <c r="M113" s="135"/>
      <c r="N113" s="136">
        <f t="shared" si="15"/>
        <v>0</v>
      </c>
      <c r="O113" s="137">
        <f t="shared" si="16"/>
        <v>252</v>
      </c>
      <c r="P113" s="137"/>
      <c r="Q113" s="117"/>
      <c r="R113" s="117"/>
      <c r="S113" s="125"/>
      <c r="T113" s="1"/>
      <c r="U113" s="1"/>
      <c r="V113" s="1"/>
      <c r="W113" s="1"/>
      <c r="X113" s="1"/>
      <c r="Y113" s="1"/>
      <c r="Z113" s="1"/>
      <c r="AA113" s="1"/>
    </row>
    <row r="114" spans="1:27" ht="15" customHeight="1" x14ac:dyDescent="0.25">
      <c r="A114" s="1"/>
      <c r="B114" s="131" t="s">
        <v>150</v>
      </c>
      <c r="C114" s="132">
        <v>3</v>
      </c>
      <c r="D114" s="133">
        <f t="shared" si="11"/>
        <v>240</v>
      </c>
      <c r="E114" s="134"/>
      <c r="F114" s="132">
        <v>0</v>
      </c>
      <c r="G114" s="133">
        <f t="shared" si="12"/>
        <v>0</v>
      </c>
      <c r="H114" s="132">
        <v>0</v>
      </c>
      <c r="I114" s="133">
        <f t="shared" si="13"/>
        <v>0</v>
      </c>
      <c r="J114" s="132">
        <v>3</v>
      </c>
      <c r="K114" s="133">
        <f t="shared" si="14"/>
        <v>12</v>
      </c>
      <c r="L114" s="132">
        <v>0</v>
      </c>
      <c r="M114" s="135"/>
      <c r="N114" s="136">
        <f t="shared" si="15"/>
        <v>0</v>
      </c>
      <c r="O114" s="137">
        <f t="shared" si="16"/>
        <v>252</v>
      </c>
      <c r="P114" s="137"/>
      <c r="Q114" s="117"/>
      <c r="R114" s="117"/>
      <c r="S114" s="125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25">
      <c r="A115" s="32"/>
      <c r="B115" s="131" t="s">
        <v>151</v>
      </c>
      <c r="C115" s="132">
        <v>24</v>
      </c>
      <c r="D115" s="133">
        <f t="shared" si="11"/>
        <v>1920</v>
      </c>
      <c r="E115" s="134"/>
      <c r="F115" s="132">
        <v>0</v>
      </c>
      <c r="G115" s="133">
        <f t="shared" si="12"/>
        <v>0</v>
      </c>
      <c r="H115" s="132">
        <v>0</v>
      </c>
      <c r="I115" s="133">
        <f t="shared" si="13"/>
        <v>0</v>
      </c>
      <c r="J115" s="132">
        <v>0</v>
      </c>
      <c r="K115" s="133">
        <f t="shared" si="14"/>
        <v>0</v>
      </c>
      <c r="L115" s="132">
        <v>0</v>
      </c>
      <c r="M115" s="135"/>
      <c r="N115" s="136">
        <f t="shared" si="15"/>
        <v>0</v>
      </c>
      <c r="O115" s="137">
        <f t="shared" si="16"/>
        <v>1920</v>
      </c>
      <c r="P115" s="137"/>
      <c r="Q115" s="117"/>
      <c r="R115" s="117"/>
      <c r="S115" s="125"/>
      <c r="T115" s="32"/>
      <c r="U115" s="32"/>
      <c r="V115" s="32"/>
      <c r="W115" s="32"/>
      <c r="X115" s="32"/>
      <c r="Y115" s="32"/>
      <c r="Z115" s="32"/>
      <c r="AA115" s="32"/>
    </row>
    <row r="116" spans="1:27" ht="15.75" customHeight="1" x14ac:dyDescent="0.25">
      <c r="A116" s="1"/>
      <c r="B116" s="131" t="s">
        <v>152</v>
      </c>
      <c r="C116" s="132">
        <v>9</v>
      </c>
      <c r="D116" s="133">
        <f t="shared" si="11"/>
        <v>720</v>
      </c>
      <c r="E116" s="134"/>
      <c r="F116" s="132">
        <v>0</v>
      </c>
      <c r="G116" s="133">
        <f t="shared" si="12"/>
        <v>0</v>
      </c>
      <c r="H116" s="132">
        <v>0</v>
      </c>
      <c r="I116" s="133">
        <f t="shared" si="13"/>
        <v>0</v>
      </c>
      <c r="J116" s="132">
        <v>9</v>
      </c>
      <c r="K116" s="133">
        <f t="shared" si="14"/>
        <v>36</v>
      </c>
      <c r="L116" s="132">
        <v>9</v>
      </c>
      <c r="M116" s="135"/>
      <c r="N116" s="136">
        <f t="shared" si="15"/>
        <v>72</v>
      </c>
      <c r="O116" s="137">
        <f t="shared" si="16"/>
        <v>828</v>
      </c>
      <c r="P116" s="137"/>
      <c r="Q116" s="117"/>
      <c r="R116" s="117"/>
      <c r="S116" s="125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 x14ac:dyDescent="0.25">
      <c r="A117" s="1"/>
      <c r="B117" s="131" t="s">
        <v>153</v>
      </c>
      <c r="C117" s="132">
        <v>6</v>
      </c>
      <c r="D117" s="133">
        <f t="shared" si="11"/>
        <v>480</v>
      </c>
      <c r="E117" s="134"/>
      <c r="F117" s="132">
        <v>6</v>
      </c>
      <c r="G117" s="133">
        <f t="shared" si="12"/>
        <v>48</v>
      </c>
      <c r="H117" s="132">
        <v>6</v>
      </c>
      <c r="I117" s="133">
        <f t="shared" si="13"/>
        <v>24</v>
      </c>
      <c r="J117" s="132">
        <v>6</v>
      </c>
      <c r="K117" s="133">
        <f t="shared" si="14"/>
        <v>24</v>
      </c>
      <c r="L117" s="132">
        <v>6</v>
      </c>
      <c r="M117" s="135"/>
      <c r="N117" s="136">
        <f t="shared" si="15"/>
        <v>48</v>
      </c>
      <c r="O117" s="137">
        <f t="shared" si="16"/>
        <v>624</v>
      </c>
      <c r="P117" s="137"/>
      <c r="Q117" s="117"/>
      <c r="R117" s="117"/>
      <c r="S117" s="125"/>
      <c r="T117" s="1"/>
      <c r="U117" s="1"/>
      <c r="V117" s="1"/>
      <c r="W117" s="1"/>
      <c r="X117" s="1"/>
      <c r="Y117" s="1"/>
      <c r="Z117" s="1"/>
      <c r="AA117" s="1"/>
    </row>
    <row r="118" spans="1:27" ht="11.25" customHeight="1" x14ac:dyDescent="0.25">
      <c r="A118" s="1"/>
      <c r="B118" s="131" t="s">
        <v>154</v>
      </c>
      <c r="C118" s="132">
        <v>2</v>
      </c>
      <c r="D118" s="133">
        <f t="shared" si="11"/>
        <v>160</v>
      </c>
      <c r="E118" s="134"/>
      <c r="F118" s="132">
        <v>0</v>
      </c>
      <c r="G118" s="133">
        <f t="shared" si="12"/>
        <v>0</v>
      </c>
      <c r="H118" s="132">
        <v>0</v>
      </c>
      <c r="I118" s="133">
        <f t="shared" si="13"/>
        <v>0</v>
      </c>
      <c r="J118" s="132">
        <v>0</v>
      </c>
      <c r="K118" s="133">
        <f t="shared" si="14"/>
        <v>0</v>
      </c>
      <c r="L118" s="132">
        <v>0</v>
      </c>
      <c r="M118" s="135"/>
      <c r="N118" s="136">
        <f t="shared" si="15"/>
        <v>0</v>
      </c>
      <c r="O118" s="137">
        <f t="shared" si="16"/>
        <v>160</v>
      </c>
      <c r="P118" s="137"/>
      <c r="Q118" s="117"/>
      <c r="R118" s="117"/>
      <c r="S118" s="125"/>
      <c r="T118" s="1"/>
      <c r="U118" s="1"/>
      <c r="V118" s="1"/>
      <c r="W118" s="1"/>
      <c r="X118" s="1"/>
      <c r="Y118" s="1"/>
      <c r="Z118" s="1"/>
      <c r="AA118" s="1"/>
    </row>
    <row r="119" spans="1:27" ht="13.5" customHeight="1" x14ac:dyDescent="0.25">
      <c r="A119" s="1"/>
      <c r="B119" s="138" t="s">
        <v>155</v>
      </c>
      <c r="C119" s="669">
        <v>60</v>
      </c>
      <c r="D119" s="544"/>
      <c r="E119" s="544"/>
      <c r="F119" s="544"/>
      <c r="G119" s="544"/>
      <c r="H119" s="544"/>
      <c r="I119" s="544"/>
      <c r="J119" s="544"/>
      <c r="K119" s="544"/>
      <c r="L119" s="544"/>
      <c r="M119" s="544"/>
      <c r="N119" s="544"/>
      <c r="O119" s="139">
        <f t="shared" ref="O119:O120" si="17">C119</f>
        <v>60</v>
      </c>
      <c r="P119" s="139">
        <f t="shared" ref="P119:P120" si="18">O119/12</f>
        <v>5</v>
      </c>
      <c r="Q119" s="117" t="s">
        <v>156</v>
      </c>
      <c r="R119" s="117"/>
      <c r="S119" s="125"/>
      <c r="T119" s="1"/>
      <c r="U119" s="1"/>
      <c r="V119" s="1"/>
      <c r="W119" s="1"/>
      <c r="X119" s="1"/>
      <c r="Y119" s="1"/>
      <c r="Z119" s="1"/>
      <c r="AA119" s="1"/>
    </row>
    <row r="120" spans="1:27" ht="13.5" customHeight="1" x14ac:dyDescent="0.25">
      <c r="A120" s="1"/>
      <c r="B120" s="140" t="s">
        <v>157</v>
      </c>
      <c r="C120" s="670">
        <v>25</v>
      </c>
      <c r="D120" s="671"/>
      <c r="E120" s="671"/>
      <c r="F120" s="671"/>
      <c r="G120" s="671"/>
      <c r="H120" s="671"/>
      <c r="I120" s="671"/>
      <c r="J120" s="671"/>
      <c r="K120" s="671"/>
      <c r="L120" s="671"/>
      <c r="M120" s="671"/>
      <c r="N120" s="671"/>
      <c r="O120" s="141">
        <f t="shared" si="17"/>
        <v>25</v>
      </c>
      <c r="P120" s="141">
        <f t="shared" si="18"/>
        <v>2.0833333333333335</v>
      </c>
      <c r="Q120" s="117" t="s">
        <v>156</v>
      </c>
      <c r="R120" s="117"/>
      <c r="S120" s="125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 x14ac:dyDescent="0.25">
      <c r="A121" s="1"/>
      <c r="B121" s="647" t="s">
        <v>158</v>
      </c>
      <c r="C121" s="562"/>
      <c r="D121" s="119"/>
      <c r="E121" s="119"/>
      <c r="F121" s="142"/>
      <c r="G121" s="142"/>
      <c r="H121" s="3"/>
      <c r="I121" s="3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 x14ac:dyDescent="0.25">
      <c r="A122" s="1"/>
      <c r="B122" s="1"/>
      <c r="C122" s="119"/>
      <c r="D122" s="119"/>
      <c r="E122" s="119"/>
      <c r="F122" s="142"/>
      <c r="G122" s="142"/>
      <c r="H122" s="3"/>
      <c r="I122" s="3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 x14ac:dyDescent="0.25">
      <c r="A123" s="1"/>
      <c r="B123" s="121" t="s">
        <v>159</v>
      </c>
      <c r="C123" s="119"/>
      <c r="D123" s="119"/>
      <c r="E123" s="119"/>
      <c r="F123" s="142"/>
      <c r="G123" s="142"/>
      <c r="H123" s="3"/>
      <c r="I123" s="3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 x14ac:dyDescent="0.25">
      <c r="A124" s="1"/>
      <c r="B124" s="32"/>
      <c r="C124" s="143"/>
      <c r="D124" s="143"/>
      <c r="E124" s="143"/>
      <c r="F124" s="30"/>
      <c r="G124" s="30"/>
      <c r="H124" s="3"/>
      <c r="I124" s="3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 x14ac:dyDescent="0.25">
      <c r="A125" s="1"/>
      <c r="B125" s="648" t="s">
        <v>130</v>
      </c>
      <c r="C125" s="650" t="s">
        <v>131</v>
      </c>
      <c r="D125" s="554"/>
      <c r="E125" s="124"/>
      <c r="F125" s="650" t="s">
        <v>132</v>
      </c>
      <c r="G125" s="554"/>
      <c r="H125" s="650" t="s">
        <v>134</v>
      </c>
      <c r="I125" s="654"/>
      <c r="J125" s="651" t="s">
        <v>136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 x14ac:dyDescent="0.25">
      <c r="A126" s="1"/>
      <c r="B126" s="649"/>
      <c r="C126" s="126" t="s">
        <v>138</v>
      </c>
      <c r="D126" s="127" t="s">
        <v>160</v>
      </c>
      <c r="E126" s="128"/>
      <c r="F126" s="126" t="s">
        <v>138</v>
      </c>
      <c r="G126" s="127" t="s">
        <v>161</v>
      </c>
      <c r="H126" s="126" t="s">
        <v>138</v>
      </c>
      <c r="I126" s="144" t="s">
        <v>162</v>
      </c>
      <c r="J126" s="65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 x14ac:dyDescent="0.25">
      <c r="A127" s="1"/>
      <c r="B127" s="131" t="s">
        <v>142</v>
      </c>
      <c r="C127" s="132">
        <v>1</v>
      </c>
      <c r="D127" s="133">
        <f t="shared" ref="D127:D138" si="19">C127*$D$19</f>
        <v>60</v>
      </c>
      <c r="E127" s="134"/>
      <c r="F127" s="132">
        <v>1</v>
      </c>
      <c r="G127" s="133">
        <f t="shared" ref="G127:G138" si="20">F127*$D$21</f>
        <v>2</v>
      </c>
      <c r="H127" s="132">
        <v>1</v>
      </c>
      <c r="I127" s="145">
        <f t="shared" ref="I127:I138" si="21">H127*$D$20</f>
        <v>1</v>
      </c>
      <c r="J127" s="137">
        <f t="shared" ref="J127:J138" si="22">D127+G127+I127</f>
        <v>63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3.5" customHeight="1" x14ac:dyDescent="0.25">
      <c r="A128" s="1"/>
      <c r="B128" s="131" t="s">
        <v>143</v>
      </c>
      <c r="C128" s="132">
        <v>6</v>
      </c>
      <c r="D128" s="133">
        <f t="shared" si="19"/>
        <v>360</v>
      </c>
      <c r="E128" s="134"/>
      <c r="F128" s="132">
        <v>6</v>
      </c>
      <c r="G128" s="133">
        <f t="shared" si="20"/>
        <v>12</v>
      </c>
      <c r="H128" s="132">
        <v>6</v>
      </c>
      <c r="I128" s="145">
        <f t="shared" si="21"/>
        <v>6</v>
      </c>
      <c r="J128" s="137">
        <f t="shared" si="22"/>
        <v>378</v>
      </c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 x14ac:dyDescent="0.25">
      <c r="A129" s="1"/>
      <c r="B129" s="131" t="s">
        <v>144</v>
      </c>
      <c r="C129" s="132">
        <v>6</v>
      </c>
      <c r="D129" s="133">
        <f t="shared" si="19"/>
        <v>360</v>
      </c>
      <c r="E129" s="134"/>
      <c r="F129" s="132">
        <v>6</v>
      </c>
      <c r="G129" s="133">
        <f t="shared" si="20"/>
        <v>12</v>
      </c>
      <c r="H129" s="132">
        <v>6</v>
      </c>
      <c r="I129" s="145">
        <f t="shared" si="21"/>
        <v>6</v>
      </c>
      <c r="J129" s="137">
        <f t="shared" si="22"/>
        <v>378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 x14ac:dyDescent="0.25">
      <c r="A130" s="1"/>
      <c r="B130" s="131" t="s">
        <v>145</v>
      </c>
      <c r="C130" s="132">
        <v>6</v>
      </c>
      <c r="D130" s="133">
        <f t="shared" si="19"/>
        <v>360</v>
      </c>
      <c r="E130" s="134"/>
      <c r="F130" s="132">
        <v>6</v>
      </c>
      <c r="G130" s="133">
        <f t="shared" si="20"/>
        <v>12</v>
      </c>
      <c r="H130" s="132">
        <v>6</v>
      </c>
      <c r="I130" s="145">
        <f t="shared" si="21"/>
        <v>6</v>
      </c>
      <c r="J130" s="137">
        <f t="shared" si="22"/>
        <v>378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1.25" customHeight="1" x14ac:dyDescent="0.25">
      <c r="A131" s="1"/>
      <c r="B131" s="131" t="s">
        <v>146</v>
      </c>
      <c r="C131" s="132">
        <v>3</v>
      </c>
      <c r="D131" s="133">
        <f t="shared" si="19"/>
        <v>180</v>
      </c>
      <c r="E131" s="134"/>
      <c r="F131" s="132">
        <v>0</v>
      </c>
      <c r="G131" s="133">
        <f t="shared" si="20"/>
        <v>0</v>
      </c>
      <c r="H131" s="132">
        <v>3</v>
      </c>
      <c r="I131" s="145">
        <f t="shared" si="21"/>
        <v>3</v>
      </c>
      <c r="J131" s="137">
        <f t="shared" si="22"/>
        <v>183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1.25" customHeight="1" x14ac:dyDescent="0.25">
      <c r="A132" s="1"/>
      <c r="B132" s="131" t="s">
        <v>147</v>
      </c>
      <c r="C132" s="132">
        <v>3</v>
      </c>
      <c r="D132" s="133">
        <f t="shared" si="19"/>
        <v>180</v>
      </c>
      <c r="E132" s="134"/>
      <c r="F132" s="132">
        <v>1</v>
      </c>
      <c r="G132" s="133">
        <f t="shared" si="20"/>
        <v>2</v>
      </c>
      <c r="H132" s="132">
        <v>3</v>
      </c>
      <c r="I132" s="145">
        <f t="shared" si="21"/>
        <v>3</v>
      </c>
      <c r="J132" s="137">
        <f t="shared" si="22"/>
        <v>185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1.25" customHeight="1" x14ac:dyDescent="0.25">
      <c r="A133" s="1"/>
      <c r="B133" s="131" t="s">
        <v>163</v>
      </c>
      <c r="C133" s="132">
        <v>1</v>
      </c>
      <c r="D133" s="133">
        <f t="shared" si="19"/>
        <v>60</v>
      </c>
      <c r="E133" s="134"/>
      <c r="F133" s="132">
        <v>0</v>
      </c>
      <c r="G133" s="133">
        <f t="shared" si="20"/>
        <v>0</v>
      </c>
      <c r="H133" s="132">
        <v>1</v>
      </c>
      <c r="I133" s="145">
        <f t="shared" si="21"/>
        <v>1</v>
      </c>
      <c r="J133" s="137">
        <f t="shared" si="22"/>
        <v>61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1.25" customHeight="1" x14ac:dyDescent="0.25">
      <c r="A134" s="1"/>
      <c r="B134" s="131" t="s">
        <v>149</v>
      </c>
      <c r="C134" s="132">
        <v>3</v>
      </c>
      <c r="D134" s="133">
        <f t="shared" si="19"/>
        <v>180</v>
      </c>
      <c r="E134" s="134"/>
      <c r="F134" s="132">
        <v>0</v>
      </c>
      <c r="G134" s="133">
        <f t="shared" si="20"/>
        <v>0</v>
      </c>
      <c r="H134" s="132">
        <v>3</v>
      </c>
      <c r="I134" s="145">
        <f t="shared" si="21"/>
        <v>3</v>
      </c>
      <c r="J134" s="137">
        <f t="shared" si="22"/>
        <v>183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1.25" customHeight="1" x14ac:dyDescent="0.25">
      <c r="A135" s="1"/>
      <c r="B135" s="131" t="s">
        <v>150</v>
      </c>
      <c r="C135" s="132">
        <v>3</v>
      </c>
      <c r="D135" s="133">
        <f t="shared" si="19"/>
        <v>180</v>
      </c>
      <c r="E135" s="134"/>
      <c r="F135" s="132">
        <v>0</v>
      </c>
      <c r="G135" s="133">
        <f t="shared" si="20"/>
        <v>0</v>
      </c>
      <c r="H135" s="132">
        <v>3</v>
      </c>
      <c r="I135" s="145">
        <f t="shared" si="21"/>
        <v>3</v>
      </c>
      <c r="J135" s="137">
        <f t="shared" si="22"/>
        <v>183</v>
      </c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1.25" customHeight="1" x14ac:dyDescent="0.25">
      <c r="A136" s="1"/>
      <c r="B136" s="131" t="s">
        <v>151</v>
      </c>
      <c r="C136" s="132">
        <v>24</v>
      </c>
      <c r="D136" s="133">
        <f t="shared" si="19"/>
        <v>1440</v>
      </c>
      <c r="E136" s="134"/>
      <c r="F136" s="132">
        <v>0</v>
      </c>
      <c r="G136" s="133">
        <f t="shared" si="20"/>
        <v>0</v>
      </c>
      <c r="H136" s="132">
        <v>0</v>
      </c>
      <c r="I136" s="145">
        <f t="shared" si="21"/>
        <v>0</v>
      </c>
      <c r="J136" s="137">
        <f t="shared" si="22"/>
        <v>1440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1.25" customHeight="1" x14ac:dyDescent="0.25">
      <c r="A137" s="1"/>
      <c r="B137" s="131" t="s">
        <v>164</v>
      </c>
      <c r="C137" s="132">
        <v>12</v>
      </c>
      <c r="D137" s="133">
        <f t="shared" si="19"/>
        <v>720</v>
      </c>
      <c r="E137" s="134"/>
      <c r="F137" s="132">
        <v>0</v>
      </c>
      <c r="G137" s="133">
        <f t="shared" si="20"/>
        <v>0</v>
      </c>
      <c r="H137" s="132">
        <v>0</v>
      </c>
      <c r="I137" s="145">
        <f t="shared" si="21"/>
        <v>0</v>
      </c>
      <c r="J137" s="137">
        <f t="shared" si="22"/>
        <v>720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1.25" customHeight="1" x14ac:dyDescent="0.25">
      <c r="A138" s="1"/>
      <c r="B138" s="146" t="s">
        <v>153</v>
      </c>
      <c r="C138" s="147">
        <v>6</v>
      </c>
      <c r="D138" s="148">
        <f t="shared" si="19"/>
        <v>360</v>
      </c>
      <c r="E138" s="149"/>
      <c r="F138" s="147">
        <v>6</v>
      </c>
      <c r="G138" s="148">
        <f t="shared" si="20"/>
        <v>12</v>
      </c>
      <c r="H138" s="147">
        <v>6</v>
      </c>
      <c r="I138" s="150">
        <f t="shared" si="21"/>
        <v>6</v>
      </c>
      <c r="J138" s="151">
        <f t="shared" si="22"/>
        <v>378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1.25" customHeight="1" x14ac:dyDescent="0.25">
      <c r="A139" s="1"/>
      <c r="B139" s="647" t="s">
        <v>158</v>
      </c>
      <c r="C139" s="562"/>
      <c r="D139" s="1"/>
      <c r="E139" s="1"/>
      <c r="F139" s="3"/>
      <c r="G139" s="3"/>
      <c r="H139" s="3"/>
      <c r="I139" s="3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 x14ac:dyDescent="0.25">
      <c r="A140" s="1"/>
      <c r="B140" s="121"/>
      <c r="C140" s="1"/>
      <c r="D140" s="1"/>
      <c r="E140" s="1"/>
      <c r="F140" s="3"/>
      <c r="G140" s="3"/>
      <c r="H140" s="3"/>
      <c r="I140" s="3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 x14ac:dyDescent="0.25">
      <c r="A141" s="1"/>
      <c r="B141" s="121" t="s">
        <v>165</v>
      </c>
      <c r="C141" s="1"/>
      <c r="D141" s="1"/>
      <c r="E141" s="1"/>
      <c r="F141" s="3"/>
      <c r="G141" s="3"/>
      <c r="H141" s="3"/>
      <c r="I141" s="3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 x14ac:dyDescent="0.25">
      <c r="A142" s="152"/>
      <c r="B142" s="153"/>
      <c r="C142" s="153"/>
      <c r="D142" s="153"/>
      <c r="E142" s="153"/>
      <c r="F142" s="154"/>
      <c r="G142" s="154"/>
      <c r="H142" s="154"/>
      <c r="I142" s="3"/>
      <c r="J142" s="152"/>
      <c r="K142" s="152"/>
      <c r="L142" s="152"/>
      <c r="M142" s="152"/>
      <c r="N142" s="152"/>
      <c r="O142" s="152"/>
      <c r="P142" s="152"/>
      <c r="Q142" s="152"/>
      <c r="R142" s="152"/>
      <c r="S142" s="152"/>
      <c r="T142" s="152"/>
      <c r="U142" s="152"/>
      <c r="V142" s="152"/>
      <c r="W142" s="152"/>
      <c r="X142" s="152"/>
      <c r="Y142" s="152"/>
      <c r="Z142" s="152"/>
      <c r="AA142" s="152"/>
    </row>
    <row r="143" spans="1:27" ht="12.75" customHeight="1" x14ac:dyDescent="0.25">
      <c r="A143" s="1"/>
      <c r="B143" s="648" t="s">
        <v>130</v>
      </c>
      <c r="C143" s="650" t="s">
        <v>131</v>
      </c>
      <c r="D143" s="554"/>
      <c r="E143" s="124"/>
      <c r="F143" s="650" t="s">
        <v>166</v>
      </c>
      <c r="G143" s="554"/>
      <c r="H143" s="651" t="s">
        <v>136</v>
      </c>
      <c r="I143" s="651" t="s">
        <v>137</v>
      </c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 x14ac:dyDescent="0.25">
      <c r="A144" s="1"/>
      <c r="B144" s="649"/>
      <c r="C144" s="126" t="s">
        <v>138</v>
      </c>
      <c r="D144" s="127" t="s">
        <v>167</v>
      </c>
      <c r="E144" s="128"/>
      <c r="F144" s="126" t="s">
        <v>138</v>
      </c>
      <c r="G144" s="127" t="s">
        <v>168</v>
      </c>
      <c r="H144" s="652"/>
      <c r="I144" s="652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 x14ac:dyDescent="0.25">
      <c r="A145" s="1"/>
      <c r="B145" s="131" t="s">
        <v>142</v>
      </c>
      <c r="C145" s="132">
        <v>1</v>
      </c>
      <c r="D145" s="133">
        <f t="shared" ref="D145:D156" si="23">C145*$F$19</f>
        <v>21</v>
      </c>
      <c r="E145" s="134"/>
      <c r="F145" s="132">
        <v>1</v>
      </c>
      <c r="G145" s="133">
        <f t="shared" ref="G145:G156" si="24">F145*$F$23</f>
        <v>3</v>
      </c>
      <c r="H145" s="137">
        <f t="shared" ref="H145:H156" si="25">D145+G145</f>
        <v>24</v>
      </c>
      <c r="I145" s="137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 x14ac:dyDescent="0.25">
      <c r="A146" s="1"/>
      <c r="B146" s="131" t="s">
        <v>143</v>
      </c>
      <c r="C146" s="132">
        <v>6</v>
      </c>
      <c r="D146" s="133">
        <f t="shared" si="23"/>
        <v>126</v>
      </c>
      <c r="E146" s="134"/>
      <c r="F146" s="132">
        <v>6</v>
      </c>
      <c r="G146" s="133">
        <f t="shared" si="24"/>
        <v>18</v>
      </c>
      <c r="H146" s="137">
        <f t="shared" si="25"/>
        <v>144</v>
      </c>
      <c r="I146" s="137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 x14ac:dyDescent="0.25">
      <c r="A147" s="32"/>
      <c r="B147" s="131" t="s">
        <v>144</v>
      </c>
      <c r="C147" s="132">
        <v>6</v>
      </c>
      <c r="D147" s="133">
        <f t="shared" si="23"/>
        <v>126</v>
      </c>
      <c r="E147" s="134"/>
      <c r="F147" s="132">
        <v>6</v>
      </c>
      <c r="G147" s="133">
        <f t="shared" si="24"/>
        <v>18</v>
      </c>
      <c r="H147" s="137">
        <f t="shared" si="25"/>
        <v>144</v>
      </c>
      <c r="I147" s="137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</row>
    <row r="148" spans="1:27" ht="12.75" customHeight="1" x14ac:dyDescent="0.25">
      <c r="A148" s="1"/>
      <c r="B148" s="131" t="s">
        <v>145</v>
      </c>
      <c r="C148" s="132">
        <v>6</v>
      </c>
      <c r="D148" s="133">
        <f t="shared" si="23"/>
        <v>126</v>
      </c>
      <c r="E148" s="134"/>
      <c r="F148" s="132">
        <v>6</v>
      </c>
      <c r="G148" s="133">
        <f t="shared" si="24"/>
        <v>18</v>
      </c>
      <c r="H148" s="137">
        <f t="shared" si="25"/>
        <v>144</v>
      </c>
      <c r="I148" s="137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 x14ac:dyDescent="0.25">
      <c r="A149" s="32"/>
      <c r="B149" s="131" t="s">
        <v>146</v>
      </c>
      <c r="C149" s="132">
        <v>3</v>
      </c>
      <c r="D149" s="133">
        <f t="shared" si="23"/>
        <v>63</v>
      </c>
      <c r="E149" s="134"/>
      <c r="F149" s="132">
        <v>1</v>
      </c>
      <c r="G149" s="133">
        <f t="shared" si="24"/>
        <v>3</v>
      </c>
      <c r="H149" s="137">
        <f t="shared" si="25"/>
        <v>66</v>
      </c>
      <c r="I149" s="137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</row>
    <row r="150" spans="1:27" ht="12.75" customHeight="1" x14ac:dyDescent="0.25">
      <c r="A150" s="1"/>
      <c r="B150" s="131" t="s">
        <v>147</v>
      </c>
      <c r="C150" s="132">
        <v>3</v>
      </c>
      <c r="D150" s="133">
        <f t="shared" si="23"/>
        <v>63</v>
      </c>
      <c r="E150" s="134"/>
      <c r="F150" s="132">
        <v>1</v>
      </c>
      <c r="G150" s="133">
        <f t="shared" si="24"/>
        <v>3</v>
      </c>
      <c r="H150" s="137">
        <f t="shared" si="25"/>
        <v>66</v>
      </c>
      <c r="I150" s="137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 x14ac:dyDescent="0.25">
      <c r="A151" s="1"/>
      <c r="B151" s="131" t="s">
        <v>163</v>
      </c>
      <c r="C151" s="132">
        <v>12</v>
      </c>
      <c r="D151" s="133">
        <f t="shared" si="23"/>
        <v>252</v>
      </c>
      <c r="E151" s="134"/>
      <c r="F151" s="132">
        <v>0</v>
      </c>
      <c r="G151" s="133">
        <f t="shared" si="24"/>
        <v>0</v>
      </c>
      <c r="H151" s="137">
        <f t="shared" si="25"/>
        <v>252</v>
      </c>
      <c r="I151" s="137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1.25" customHeight="1" x14ac:dyDescent="0.25">
      <c r="A152" s="1"/>
      <c r="B152" s="131" t="s">
        <v>149</v>
      </c>
      <c r="C152" s="132">
        <v>3</v>
      </c>
      <c r="D152" s="133">
        <f t="shared" si="23"/>
        <v>63</v>
      </c>
      <c r="E152" s="134"/>
      <c r="F152" s="132">
        <v>1</v>
      </c>
      <c r="G152" s="133">
        <f t="shared" si="24"/>
        <v>3</v>
      </c>
      <c r="H152" s="137">
        <f t="shared" si="25"/>
        <v>66</v>
      </c>
      <c r="I152" s="137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1.25" customHeight="1" x14ac:dyDescent="0.25">
      <c r="A153" s="1"/>
      <c r="B153" s="131" t="s">
        <v>150</v>
      </c>
      <c r="C153" s="132">
        <v>3</v>
      </c>
      <c r="D153" s="133">
        <f t="shared" si="23"/>
        <v>63</v>
      </c>
      <c r="E153" s="134"/>
      <c r="F153" s="132">
        <v>1</v>
      </c>
      <c r="G153" s="133">
        <f t="shared" si="24"/>
        <v>3</v>
      </c>
      <c r="H153" s="137">
        <f t="shared" si="25"/>
        <v>66</v>
      </c>
      <c r="I153" s="137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1.25" customHeight="1" x14ac:dyDescent="0.25">
      <c r="A154" s="1"/>
      <c r="B154" s="131" t="s">
        <v>151</v>
      </c>
      <c r="C154" s="132">
        <v>24</v>
      </c>
      <c r="D154" s="133">
        <f t="shared" si="23"/>
        <v>504</v>
      </c>
      <c r="E154" s="134"/>
      <c r="F154" s="132">
        <v>0</v>
      </c>
      <c r="G154" s="133">
        <f t="shared" si="24"/>
        <v>0</v>
      </c>
      <c r="H154" s="137">
        <f t="shared" si="25"/>
        <v>504</v>
      </c>
      <c r="I154" s="137"/>
      <c r="J154" s="152"/>
      <c r="K154" s="152"/>
      <c r="L154" s="152"/>
      <c r="M154" s="152"/>
      <c r="N154" s="152"/>
      <c r="O154" s="152"/>
      <c r="P154" s="152"/>
      <c r="Q154" s="152"/>
      <c r="R154" s="152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1.25" customHeight="1" x14ac:dyDescent="0.25">
      <c r="A155" s="1"/>
      <c r="B155" s="131" t="s">
        <v>164</v>
      </c>
      <c r="C155" s="132">
        <v>9</v>
      </c>
      <c r="D155" s="133">
        <f t="shared" si="23"/>
        <v>189</v>
      </c>
      <c r="E155" s="134"/>
      <c r="F155" s="132">
        <v>1</v>
      </c>
      <c r="G155" s="133">
        <f t="shared" si="24"/>
        <v>3</v>
      </c>
      <c r="H155" s="137">
        <f t="shared" si="25"/>
        <v>192</v>
      </c>
      <c r="I155" s="137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1.25" customHeight="1" x14ac:dyDescent="0.25">
      <c r="A156" s="1"/>
      <c r="B156" s="146" t="s">
        <v>153</v>
      </c>
      <c r="C156" s="155">
        <v>6</v>
      </c>
      <c r="D156" s="133">
        <f t="shared" si="23"/>
        <v>126</v>
      </c>
      <c r="E156" s="156"/>
      <c r="F156" s="155">
        <v>6</v>
      </c>
      <c r="G156" s="133">
        <f t="shared" si="24"/>
        <v>18</v>
      </c>
      <c r="H156" s="157">
        <f t="shared" si="25"/>
        <v>144</v>
      </c>
      <c r="I156" s="157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1.25" customHeight="1" x14ac:dyDescent="0.25">
      <c r="A157" s="1"/>
      <c r="B157" s="140" t="s">
        <v>155</v>
      </c>
      <c r="C157" s="672">
        <v>18</v>
      </c>
      <c r="D157" s="671"/>
      <c r="E157" s="671"/>
      <c r="F157" s="671"/>
      <c r="G157" s="673"/>
      <c r="H157" s="141">
        <f>D157+C157</f>
        <v>18</v>
      </c>
      <c r="I157" s="141">
        <f>H157/12</f>
        <v>1.5</v>
      </c>
      <c r="J157" s="1" t="s">
        <v>156</v>
      </c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1.25" customHeight="1" x14ac:dyDescent="0.25">
      <c r="A158" s="1"/>
      <c r="B158" s="647" t="s">
        <v>158</v>
      </c>
      <c r="C158" s="562"/>
      <c r="D158" s="119"/>
      <c r="E158" s="119"/>
      <c r="F158" s="142"/>
      <c r="G158" s="142"/>
      <c r="H158" s="3"/>
      <c r="I158" s="3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1.25" customHeight="1" x14ac:dyDescent="0.25">
      <c r="A159" s="1"/>
      <c r="B159" s="1"/>
      <c r="C159" s="119"/>
      <c r="D159" s="119"/>
      <c r="E159" s="119"/>
      <c r="F159" s="142"/>
      <c r="G159" s="142"/>
      <c r="H159" s="3"/>
      <c r="I159" s="3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1.25" customHeight="1" x14ac:dyDescent="0.25">
      <c r="A160" s="1"/>
      <c r="B160" s="121" t="s">
        <v>169</v>
      </c>
      <c r="C160" s="153"/>
      <c r="D160" s="153"/>
      <c r="E160" s="153"/>
      <c r="F160" s="154"/>
      <c r="G160" s="154"/>
      <c r="H160" s="154"/>
      <c r="I160" s="1"/>
      <c r="J160" s="1"/>
      <c r="K160" s="1"/>
      <c r="L160" s="1"/>
      <c r="M160" s="32"/>
      <c r="N160" s="32"/>
      <c r="O160" s="32"/>
      <c r="P160" s="32"/>
      <c r="Q160" s="32"/>
      <c r="R160" s="32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1.25" customHeight="1" x14ac:dyDescent="0.25">
      <c r="A161" s="1"/>
      <c r="B161" s="1"/>
      <c r="C161" s="119"/>
      <c r="D161" s="158"/>
      <c r="E161" s="158"/>
      <c r="F161" s="3"/>
      <c r="G161" s="142"/>
      <c r="H161" s="3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1.25" customHeight="1" x14ac:dyDescent="0.25">
      <c r="A162" s="1"/>
      <c r="B162" s="648" t="s">
        <v>130</v>
      </c>
      <c r="C162" s="650" t="s">
        <v>27</v>
      </c>
      <c r="D162" s="554"/>
      <c r="E162" s="124"/>
      <c r="F162" s="650" t="s">
        <v>28</v>
      </c>
      <c r="G162" s="554"/>
      <c r="H162" s="650" t="s">
        <v>170</v>
      </c>
      <c r="I162" s="554"/>
      <c r="J162" s="650" t="s">
        <v>171</v>
      </c>
      <c r="K162" s="554"/>
      <c r="L162" s="651" t="s">
        <v>136</v>
      </c>
      <c r="M162" s="32"/>
      <c r="N162" s="32"/>
      <c r="O162" s="32"/>
      <c r="P162" s="32"/>
      <c r="Q162" s="32"/>
      <c r="R162" s="32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1.25" customHeight="1" x14ac:dyDescent="0.25">
      <c r="A163" s="1"/>
      <c r="B163" s="649"/>
      <c r="C163" s="126" t="s">
        <v>138</v>
      </c>
      <c r="D163" s="127" t="s">
        <v>162</v>
      </c>
      <c r="E163" s="128"/>
      <c r="F163" s="126" t="s">
        <v>138</v>
      </c>
      <c r="G163" s="127" t="s">
        <v>162</v>
      </c>
      <c r="H163" s="126" t="s">
        <v>138</v>
      </c>
      <c r="I163" s="127" t="s">
        <v>162</v>
      </c>
      <c r="J163" s="126" t="s">
        <v>138</v>
      </c>
      <c r="K163" s="127" t="s">
        <v>162</v>
      </c>
      <c r="L163" s="652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1.25" customHeight="1" x14ac:dyDescent="0.25">
      <c r="A164" s="1"/>
      <c r="B164" s="131" t="s">
        <v>142</v>
      </c>
      <c r="C164" s="132">
        <v>1</v>
      </c>
      <c r="D164" s="133">
        <f t="shared" ref="D164:D172" si="26">C164</f>
        <v>1</v>
      </c>
      <c r="E164" s="134"/>
      <c r="F164" s="132">
        <v>1</v>
      </c>
      <c r="G164" s="133">
        <f t="shared" ref="G164:G172" si="27">F164</f>
        <v>1</v>
      </c>
      <c r="H164" s="132">
        <v>1</v>
      </c>
      <c r="I164" s="133">
        <f t="shared" ref="I164:I172" si="28">H164</f>
        <v>1</v>
      </c>
      <c r="J164" s="132">
        <v>0</v>
      </c>
      <c r="K164" s="133">
        <f t="shared" ref="K164:K172" si="29">J164</f>
        <v>0</v>
      </c>
      <c r="L164" s="137">
        <f t="shared" ref="L164:L172" si="30">D164+G164+I164+K164</f>
        <v>3</v>
      </c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1.25" customHeight="1" x14ac:dyDescent="0.25">
      <c r="A165" s="1"/>
      <c r="B165" s="131" t="s">
        <v>143</v>
      </c>
      <c r="C165" s="132">
        <v>2</v>
      </c>
      <c r="D165" s="133">
        <f t="shared" si="26"/>
        <v>2</v>
      </c>
      <c r="E165" s="134"/>
      <c r="F165" s="132">
        <v>2</v>
      </c>
      <c r="G165" s="133">
        <f t="shared" si="27"/>
        <v>2</v>
      </c>
      <c r="H165" s="132">
        <v>2</v>
      </c>
      <c r="I165" s="133">
        <f t="shared" si="28"/>
        <v>2</v>
      </c>
      <c r="J165" s="132">
        <v>0</v>
      </c>
      <c r="K165" s="133">
        <f t="shared" si="29"/>
        <v>0</v>
      </c>
      <c r="L165" s="137">
        <f t="shared" si="30"/>
        <v>6</v>
      </c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 x14ac:dyDescent="0.25">
      <c r="A166" s="1"/>
      <c r="B166" s="131" t="s">
        <v>144</v>
      </c>
      <c r="C166" s="132">
        <v>2</v>
      </c>
      <c r="D166" s="133">
        <f t="shared" si="26"/>
        <v>2</v>
      </c>
      <c r="E166" s="134"/>
      <c r="F166" s="132">
        <v>2</v>
      </c>
      <c r="G166" s="133">
        <f t="shared" si="27"/>
        <v>2</v>
      </c>
      <c r="H166" s="132">
        <v>2</v>
      </c>
      <c r="I166" s="133">
        <f t="shared" si="28"/>
        <v>2</v>
      </c>
      <c r="J166" s="132">
        <v>0</v>
      </c>
      <c r="K166" s="133">
        <f t="shared" si="29"/>
        <v>0</v>
      </c>
      <c r="L166" s="137">
        <f t="shared" si="30"/>
        <v>6</v>
      </c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 x14ac:dyDescent="0.25">
      <c r="A167" s="1"/>
      <c r="B167" s="131" t="s">
        <v>145</v>
      </c>
      <c r="C167" s="132">
        <v>2</v>
      </c>
      <c r="D167" s="133">
        <f t="shared" si="26"/>
        <v>2</v>
      </c>
      <c r="E167" s="134"/>
      <c r="F167" s="132">
        <v>2</v>
      </c>
      <c r="G167" s="133">
        <f t="shared" si="27"/>
        <v>2</v>
      </c>
      <c r="H167" s="132">
        <v>2</v>
      </c>
      <c r="I167" s="133">
        <f t="shared" si="28"/>
        <v>2</v>
      </c>
      <c r="J167" s="132">
        <v>0</v>
      </c>
      <c r="K167" s="133">
        <f t="shared" si="29"/>
        <v>0</v>
      </c>
      <c r="L167" s="137">
        <f t="shared" si="30"/>
        <v>6</v>
      </c>
      <c r="M167" s="15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1.25" customHeight="1" x14ac:dyDescent="0.25">
      <c r="A168" s="1"/>
      <c r="B168" s="131" t="s">
        <v>146</v>
      </c>
      <c r="C168" s="132">
        <v>1</v>
      </c>
      <c r="D168" s="133">
        <f t="shared" si="26"/>
        <v>1</v>
      </c>
      <c r="E168" s="134"/>
      <c r="F168" s="132">
        <v>1</v>
      </c>
      <c r="G168" s="133">
        <f t="shared" si="27"/>
        <v>1</v>
      </c>
      <c r="H168" s="132">
        <v>1</v>
      </c>
      <c r="I168" s="133">
        <f t="shared" si="28"/>
        <v>1</v>
      </c>
      <c r="J168" s="132">
        <v>1</v>
      </c>
      <c r="K168" s="133">
        <f t="shared" si="29"/>
        <v>1</v>
      </c>
      <c r="L168" s="137">
        <f t="shared" si="30"/>
        <v>4</v>
      </c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1.25" customHeight="1" x14ac:dyDescent="0.25">
      <c r="A169" s="1"/>
      <c r="B169" s="131" t="s">
        <v>147</v>
      </c>
      <c r="C169" s="132">
        <v>1</v>
      </c>
      <c r="D169" s="133">
        <f t="shared" si="26"/>
        <v>1</v>
      </c>
      <c r="E169" s="134"/>
      <c r="F169" s="132">
        <v>1</v>
      </c>
      <c r="G169" s="133">
        <f t="shared" si="27"/>
        <v>1</v>
      </c>
      <c r="H169" s="132">
        <v>1</v>
      </c>
      <c r="I169" s="133">
        <f t="shared" si="28"/>
        <v>1</v>
      </c>
      <c r="J169" s="132">
        <v>1</v>
      </c>
      <c r="K169" s="133">
        <f t="shared" si="29"/>
        <v>1</v>
      </c>
      <c r="L169" s="137">
        <f t="shared" si="30"/>
        <v>4</v>
      </c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1.25" customHeight="1" x14ac:dyDescent="0.25">
      <c r="A170" s="1"/>
      <c r="B170" s="131" t="s">
        <v>148</v>
      </c>
      <c r="C170" s="132">
        <v>1</v>
      </c>
      <c r="D170" s="133">
        <f t="shared" si="26"/>
        <v>1</v>
      </c>
      <c r="E170" s="134"/>
      <c r="F170" s="132">
        <v>1</v>
      </c>
      <c r="G170" s="133">
        <f t="shared" si="27"/>
        <v>1</v>
      </c>
      <c r="H170" s="132">
        <v>1</v>
      </c>
      <c r="I170" s="133">
        <f t="shared" si="28"/>
        <v>1</v>
      </c>
      <c r="J170" s="132">
        <v>1</v>
      </c>
      <c r="K170" s="133">
        <f t="shared" si="29"/>
        <v>1</v>
      </c>
      <c r="L170" s="137">
        <f t="shared" si="30"/>
        <v>4</v>
      </c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1.25" customHeight="1" x14ac:dyDescent="0.25">
      <c r="A171" s="1"/>
      <c r="B171" s="131" t="s">
        <v>152</v>
      </c>
      <c r="C171" s="132">
        <v>3</v>
      </c>
      <c r="D171" s="133">
        <f t="shared" si="26"/>
        <v>3</v>
      </c>
      <c r="E171" s="134"/>
      <c r="F171" s="132">
        <v>1</v>
      </c>
      <c r="G171" s="133">
        <f t="shared" si="27"/>
        <v>1</v>
      </c>
      <c r="H171" s="132">
        <v>1</v>
      </c>
      <c r="I171" s="133">
        <f t="shared" si="28"/>
        <v>1</v>
      </c>
      <c r="J171" s="132">
        <v>1</v>
      </c>
      <c r="K171" s="133">
        <f t="shared" si="29"/>
        <v>1</v>
      </c>
      <c r="L171" s="137">
        <f t="shared" si="30"/>
        <v>6</v>
      </c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1.25" customHeight="1" x14ac:dyDescent="0.25">
      <c r="A172" s="1"/>
      <c r="B172" s="131" t="s">
        <v>153</v>
      </c>
      <c r="C172" s="132">
        <v>1</v>
      </c>
      <c r="D172" s="133">
        <f t="shared" si="26"/>
        <v>1</v>
      </c>
      <c r="E172" s="134"/>
      <c r="F172" s="132">
        <v>1</v>
      </c>
      <c r="G172" s="133">
        <f t="shared" si="27"/>
        <v>1</v>
      </c>
      <c r="H172" s="132">
        <v>1</v>
      </c>
      <c r="I172" s="133">
        <f t="shared" si="28"/>
        <v>1</v>
      </c>
      <c r="J172" s="132">
        <v>1</v>
      </c>
      <c r="K172" s="133">
        <f t="shared" si="29"/>
        <v>1</v>
      </c>
      <c r="L172" s="137">
        <f t="shared" si="30"/>
        <v>4</v>
      </c>
      <c r="M172" s="3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1.25" customHeight="1" x14ac:dyDescent="0.25">
      <c r="A173" s="1"/>
      <c r="B173" s="647" t="s">
        <v>172</v>
      </c>
      <c r="C173" s="562"/>
      <c r="D173" s="1"/>
      <c r="E173" s="1"/>
      <c r="F173" s="3"/>
      <c r="G173" s="3"/>
      <c r="H173" s="3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1.25" customHeight="1" x14ac:dyDescent="0.25">
      <c r="A174" s="1"/>
      <c r="B174" s="91"/>
      <c r="C174" s="90"/>
      <c r="D174" s="117"/>
      <c r="E174" s="117"/>
      <c r="F174" s="90"/>
      <c r="G174" s="117"/>
      <c r="H174" s="159"/>
      <c r="I174" s="159"/>
      <c r="J174" s="159"/>
      <c r="K174" s="159"/>
      <c r="L174" s="32"/>
      <c r="M174" s="3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1.25" customHeight="1" x14ac:dyDescent="0.25">
      <c r="A175" s="1"/>
      <c r="B175" s="91"/>
      <c r="C175" s="90"/>
      <c r="D175" s="117"/>
      <c r="E175" s="117"/>
      <c r="F175" s="90"/>
      <c r="G175" s="117"/>
      <c r="H175" s="159"/>
      <c r="I175" s="159"/>
      <c r="J175" s="159"/>
      <c r="K175" s="159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1.25" customHeight="1" x14ac:dyDescent="0.25">
      <c r="A176" s="1"/>
      <c r="B176" s="121" t="s">
        <v>173</v>
      </c>
      <c r="C176" s="119"/>
      <c r="D176" s="119"/>
      <c r="E176" s="119"/>
      <c r="F176" s="142"/>
      <c r="G176" s="142"/>
      <c r="H176" s="3"/>
      <c r="I176" s="3"/>
      <c r="J176" s="1"/>
      <c r="K176" s="159"/>
      <c r="L176" s="32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1.25" customHeight="1" x14ac:dyDescent="0.25">
      <c r="A177" s="1"/>
      <c r="B177" s="32"/>
      <c r="C177" s="143"/>
      <c r="D177" s="143"/>
      <c r="E177" s="143"/>
      <c r="F177" s="30"/>
      <c r="G177" s="30"/>
      <c r="H177" s="3"/>
      <c r="I177" s="3"/>
      <c r="J177" s="1"/>
      <c r="K177" s="159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1.25" customHeight="1" x14ac:dyDescent="0.25">
      <c r="A178" s="1"/>
      <c r="B178" s="648" t="s">
        <v>130</v>
      </c>
      <c r="C178" s="650" t="s">
        <v>131</v>
      </c>
      <c r="D178" s="554"/>
      <c r="E178" s="124"/>
      <c r="F178" s="650" t="s">
        <v>132</v>
      </c>
      <c r="G178" s="554"/>
      <c r="H178" s="651" t="s">
        <v>136</v>
      </c>
      <c r="I178" s="117"/>
      <c r="J178" s="642"/>
      <c r="K178" s="159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 x14ac:dyDescent="0.25">
      <c r="A179" s="1"/>
      <c r="B179" s="649"/>
      <c r="C179" s="126" t="s">
        <v>138</v>
      </c>
      <c r="D179" s="127" t="s">
        <v>161</v>
      </c>
      <c r="E179" s="128"/>
      <c r="F179" s="126" t="s">
        <v>138</v>
      </c>
      <c r="G179" s="127" t="s">
        <v>162</v>
      </c>
      <c r="H179" s="652"/>
      <c r="I179" s="117"/>
      <c r="J179" s="550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 x14ac:dyDescent="0.25">
      <c r="A180" s="1"/>
      <c r="B180" s="131" t="s">
        <v>142</v>
      </c>
      <c r="C180" s="132">
        <v>1</v>
      </c>
      <c r="D180" s="133">
        <f t="shared" ref="D180:D191" si="31">C180*$E$19</f>
        <v>2</v>
      </c>
      <c r="E180" s="134"/>
      <c r="F180" s="132">
        <v>1</v>
      </c>
      <c r="G180" s="133">
        <f t="shared" ref="G180:G191" si="32">F180*$E$21</f>
        <v>1</v>
      </c>
      <c r="H180" s="137">
        <f t="shared" ref="H180:H191" si="33">D180+G180</f>
        <v>3</v>
      </c>
      <c r="I180" s="117"/>
      <c r="J180" s="117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 x14ac:dyDescent="0.25">
      <c r="A181" s="1"/>
      <c r="B181" s="131" t="s">
        <v>143</v>
      </c>
      <c r="C181" s="132">
        <v>6</v>
      </c>
      <c r="D181" s="133">
        <f t="shared" si="31"/>
        <v>12</v>
      </c>
      <c r="E181" s="134"/>
      <c r="F181" s="132">
        <v>6</v>
      </c>
      <c r="G181" s="133">
        <f t="shared" si="32"/>
        <v>6</v>
      </c>
      <c r="H181" s="137">
        <f t="shared" si="33"/>
        <v>18</v>
      </c>
      <c r="I181" s="117"/>
      <c r="J181" s="117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 x14ac:dyDescent="0.25">
      <c r="A182" s="1"/>
      <c r="B182" s="131" t="s">
        <v>144</v>
      </c>
      <c r="C182" s="132">
        <v>6</v>
      </c>
      <c r="D182" s="133">
        <f t="shared" si="31"/>
        <v>12</v>
      </c>
      <c r="E182" s="134"/>
      <c r="F182" s="132">
        <v>6</v>
      </c>
      <c r="G182" s="133">
        <f t="shared" si="32"/>
        <v>6</v>
      </c>
      <c r="H182" s="137">
        <f t="shared" si="33"/>
        <v>18</v>
      </c>
      <c r="I182" s="117"/>
      <c r="J182" s="117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 x14ac:dyDescent="0.25">
      <c r="A183" s="1"/>
      <c r="B183" s="131" t="s">
        <v>145</v>
      </c>
      <c r="C183" s="132">
        <v>6</v>
      </c>
      <c r="D183" s="133">
        <f t="shared" si="31"/>
        <v>12</v>
      </c>
      <c r="E183" s="134"/>
      <c r="F183" s="132">
        <v>6</v>
      </c>
      <c r="G183" s="133">
        <f t="shared" si="32"/>
        <v>6</v>
      </c>
      <c r="H183" s="137">
        <f t="shared" si="33"/>
        <v>18</v>
      </c>
      <c r="I183" s="117"/>
      <c r="J183" s="117"/>
      <c r="K183" s="117"/>
      <c r="L183" s="642"/>
      <c r="M183" s="117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 x14ac:dyDescent="0.25">
      <c r="A184" s="1"/>
      <c r="B184" s="131" t="s">
        <v>146</v>
      </c>
      <c r="C184" s="132">
        <v>3</v>
      </c>
      <c r="D184" s="133">
        <f t="shared" si="31"/>
        <v>6</v>
      </c>
      <c r="E184" s="134"/>
      <c r="F184" s="132">
        <v>0</v>
      </c>
      <c r="G184" s="133">
        <f t="shared" si="32"/>
        <v>0</v>
      </c>
      <c r="H184" s="137">
        <f t="shared" si="33"/>
        <v>6</v>
      </c>
      <c r="I184" s="117"/>
      <c r="J184" s="117"/>
      <c r="K184" s="117"/>
      <c r="L184" s="550"/>
      <c r="M184" s="117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 x14ac:dyDescent="0.25">
      <c r="A185" s="1"/>
      <c r="B185" s="131" t="s">
        <v>147</v>
      </c>
      <c r="C185" s="132">
        <v>3</v>
      </c>
      <c r="D185" s="133">
        <f t="shared" si="31"/>
        <v>6</v>
      </c>
      <c r="E185" s="134"/>
      <c r="F185" s="132">
        <v>1</v>
      </c>
      <c r="G185" s="133">
        <f t="shared" si="32"/>
        <v>1</v>
      </c>
      <c r="H185" s="137">
        <f t="shared" si="33"/>
        <v>7</v>
      </c>
      <c r="I185" s="117"/>
      <c r="J185" s="117"/>
      <c r="K185" s="117"/>
      <c r="L185" s="117"/>
      <c r="M185" s="117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 x14ac:dyDescent="0.25">
      <c r="A186" s="1"/>
      <c r="B186" s="131" t="s">
        <v>163</v>
      </c>
      <c r="C186" s="132">
        <v>1</v>
      </c>
      <c r="D186" s="133">
        <f t="shared" si="31"/>
        <v>2</v>
      </c>
      <c r="E186" s="134"/>
      <c r="F186" s="132">
        <v>0</v>
      </c>
      <c r="G186" s="133">
        <f t="shared" si="32"/>
        <v>0</v>
      </c>
      <c r="H186" s="137">
        <f t="shared" si="33"/>
        <v>2</v>
      </c>
      <c r="I186" s="117"/>
      <c r="J186" s="117"/>
      <c r="K186" s="117"/>
      <c r="L186" s="117"/>
      <c r="M186" s="117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 x14ac:dyDescent="0.25">
      <c r="A187" s="1"/>
      <c r="B187" s="131" t="s">
        <v>149</v>
      </c>
      <c r="C187" s="132">
        <v>3</v>
      </c>
      <c r="D187" s="133">
        <f t="shared" si="31"/>
        <v>6</v>
      </c>
      <c r="E187" s="134"/>
      <c r="F187" s="132">
        <v>0</v>
      </c>
      <c r="G187" s="133">
        <f t="shared" si="32"/>
        <v>0</v>
      </c>
      <c r="H187" s="137">
        <f t="shared" si="33"/>
        <v>6</v>
      </c>
      <c r="I187" s="117"/>
      <c r="J187" s="117"/>
      <c r="K187" s="117"/>
      <c r="L187" s="117"/>
      <c r="M187" s="117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 x14ac:dyDescent="0.25">
      <c r="A188" s="1"/>
      <c r="B188" s="131" t="s">
        <v>150</v>
      </c>
      <c r="C188" s="132">
        <v>3</v>
      </c>
      <c r="D188" s="133">
        <f t="shared" si="31"/>
        <v>6</v>
      </c>
      <c r="E188" s="134"/>
      <c r="F188" s="132">
        <v>0</v>
      </c>
      <c r="G188" s="133">
        <f t="shared" si="32"/>
        <v>0</v>
      </c>
      <c r="H188" s="137">
        <f t="shared" si="33"/>
        <v>6</v>
      </c>
      <c r="I188" s="117"/>
      <c r="J188" s="117"/>
      <c r="K188" s="117"/>
      <c r="L188" s="117"/>
      <c r="M188" s="117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 x14ac:dyDescent="0.25">
      <c r="A189" s="1"/>
      <c r="B189" s="131" t="s">
        <v>151</v>
      </c>
      <c r="C189" s="132">
        <v>24</v>
      </c>
      <c r="D189" s="133">
        <f t="shared" si="31"/>
        <v>48</v>
      </c>
      <c r="E189" s="134"/>
      <c r="F189" s="132">
        <v>0</v>
      </c>
      <c r="G189" s="133">
        <f t="shared" si="32"/>
        <v>0</v>
      </c>
      <c r="H189" s="137">
        <f t="shared" si="33"/>
        <v>48</v>
      </c>
      <c r="I189" s="117"/>
      <c r="J189" s="117"/>
      <c r="K189" s="117"/>
      <c r="L189" s="117"/>
      <c r="M189" s="117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1.25" customHeight="1" x14ac:dyDescent="0.25">
      <c r="A190" s="1"/>
      <c r="B190" s="131" t="s">
        <v>164</v>
      </c>
      <c r="C190" s="132">
        <v>12</v>
      </c>
      <c r="D190" s="133">
        <f t="shared" si="31"/>
        <v>24</v>
      </c>
      <c r="E190" s="134"/>
      <c r="F190" s="132">
        <v>0</v>
      </c>
      <c r="G190" s="133">
        <f t="shared" si="32"/>
        <v>0</v>
      </c>
      <c r="H190" s="137">
        <f t="shared" si="33"/>
        <v>24</v>
      </c>
      <c r="I190" s="117"/>
      <c r="J190" s="117"/>
      <c r="K190" s="117"/>
      <c r="L190" s="117"/>
      <c r="M190" s="117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 x14ac:dyDescent="0.25">
      <c r="A191" s="1"/>
      <c r="B191" s="146" t="s">
        <v>153</v>
      </c>
      <c r="C191" s="147">
        <v>6</v>
      </c>
      <c r="D191" s="133">
        <f t="shared" si="31"/>
        <v>12</v>
      </c>
      <c r="E191" s="149"/>
      <c r="F191" s="147">
        <v>6</v>
      </c>
      <c r="G191" s="133">
        <f t="shared" si="32"/>
        <v>6</v>
      </c>
      <c r="H191" s="137">
        <f t="shared" si="33"/>
        <v>18</v>
      </c>
      <c r="I191" s="117"/>
      <c r="J191" s="117"/>
      <c r="K191" s="117"/>
      <c r="L191" s="117"/>
      <c r="M191" s="117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 x14ac:dyDescent="0.25">
      <c r="A192" s="1"/>
      <c r="B192" s="647" t="s">
        <v>158</v>
      </c>
      <c r="C192" s="562"/>
      <c r="D192" s="1"/>
      <c r="E192" s="1"/>
      <c r="F192" s="3"/>
      <c r="G192" s="3"/>
      <c r="H192" s="3"/>
      <c r="I192" s="3"/>
      <c r="J192" s="1"/>
      <c r="K192" s="117"/>
      <c r="L192" s="117"/>
      <c r="M192" s="117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 x14ac:dyDescent="0.25">
      <c r="A193" s="1"/>
      <c r="B193" s="91"/>
      <c r="C193" s="90"/>
      <c r="D193" s="117"/>
      <c r="E193" s="117"/>
      <c r="F193" s="90"/>
      <c r="G193" s="117"/>
      <c r="H193" s="90"/>
      <c r="I193" s="117"/>
      <c r="J193" s="90"/>
      <c r="K193" s="117"/>
      <c r="L193" s="117"/>
      <c r="M193" s="117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 x14ac:dyDescent="0.25">
      <c r="A194" s="1"/>
      <c r="B194" s="1"/>
      <c r="C194" s="1"/>
      <c r="D194" s="1"/>
      <c r="E194" s="1"/>
      <c r="F194" s="3"/>
      <c r="G194" s="3"/>
      <c r="H194" s="3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 x14ac:dyDescent="0.25">
      <c r="A195" s="1"/>
      <c r="B195" s="121" t="s">
        <v>174</v>
      </c>
      <c r="C195" s="1"/>
      <c r="D195" s="1"/>
      <c r="E195" s="1"/>
      <c r="F195" s="3"/>
      <c r="G195" s="3"/>
      <c r="H195" s="3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 x14ac:dyDescent="0.25">
      <c r="A196" s="1"/>
      <c r="B196" s="1"/>
      <c r="C196" s="1"/>
      <c r="D196" s="1"/>
      <c r="E196" s="1"/>
      <c r="F196" s="3"/>
      <c r="G196" s="3"/>
      <c r="H196" s="3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25">
      <c r="A197" s="1"/>
      <c r="B197" s="160" t="s">
        <v>1</v>
      </c>
      <c r="C197" s="161" t="s">
        <v>175</v>
      </c>
      <c r="D197" s="161" t="s">
        <v>110</v>
      </c>
      <c r="E197" s="161" t="s">
        <v>176</v>
      </c>
      <c r="F197" s="653" t="s">
        <v>53</v>
      </c>
      <c r="G197" s="553"/>
      <c r="H197" s="654"/>
      <c r="I197" s="3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25.5" customHeight="1" x14ac:dyDescent="0.25">
      <c r="A198" s="1"/>
      <c r="B198" s="162" t="s">
        <v>142</v>
      </c>
      <c r="C198" s="163" t="s">
        <v>177</v>
      </c>
      <c r="D198" s="164" t="s">
        <v>110</v>
      </c>
      <c r="E198" s="165">
        <v>155.66</v>
      </c>
      <c r="F198" s="583" t="s">
        <v>111</v>
      </c>
      <c r="G198" s="584"/>
      <c r="H198" s="645"/>
      <c r="I198" s="117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25.5" customHeight="1" x14ac:dyDescent="0.25">
      <c r="A199" s="1"/>
      <c r="B199" s="101" t="s">
        <v>143</v>
      </c>
      <c r="C199" s="166" t="s">
        <v>177</v>
      </c>
      <c r="D199" s="166" t="s">
        <v>110</v>
      </c>
      <c r="E199" s="167">
        <v>60.73</v>
      </c>
      <c r="F199" s="655" t="s">
        <v>111</v>
      </c>
      <c r="G199" s="607"/>
      <c r="H199" s="608"/>
      <c r="I199" s="117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25.5" customHeight="1" x14ac:dyDescent="0.25">
      <c r="A200" s="1"/>
      <c r="B200" s="101" t="s">
        <v>144</v>
      </c>
      <c r="C200" s="166" t="s">
        <v>177</v>
      </c>
      <c r="D200" s="166" t="s">
        <v>110</v>
      </c>
      <c r="E200" s="168">
        <v>36.630000000000003</v>
      </c>
      <c r="F200" s="655" t="s">
        <v>111</v>
      </c>
      <c r="G200" s="607"/>
      <c r="H200" s="608"/>
      <c r="I200" s="117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25.5" customHeight="1" x14ac:dyDescent="0.25">
      <c r="A201" s="1"/>
      <c r="B201" s="101" t="s">
        <v>145</v>
      </c>
      <c r="C201" s="166" t="s">
        <v>177</v>
      </c>
      <c r="D201" s="166" t="s">
        <v>110</v>
      </c>
      <c r="E201" s="169">
        <v>34.630000000000003</v>
      </c>
      <c r="F201" s="655" t="s">
        <v>111</v>
      </c>
      <c r="G201" s="607"/>
      <c r="H201" s="608"/>
      <c r="I201" s="117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 x14ac:dyDescent="0.25">
      <c r="A202" s="1"/>
      <c r="B202" s="101" t="s">
        <v>146</v>
      </c>
      <c r="C202" s="166" t="s">
        <v>177</v>
      </c>
      <c r="D202" s="166" t="s">
        <v>110</v>
      </c>
      <c r="E202" s="169">
        <v>25.1</v>
      </c>
      <c r="F202" s="655" t="s">
        <v>111</v>
      </c>
      <c r="G202" s="607"/>
      <c r="H202" s="608"/>
      <c r="I202" s="117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 x14ac:dyDescent="0.25">
      <c r="A203" s="1"/>
      <c r="B203" s="101" t="s">
        <v>147</v>
      </c>
      <c r="C203" s="166" t="s">
        <v>177</v>
      </c>
      <c r="D203" s="166" t="s">
        <v>110</v>
      </c>
      <c r="E203" s="169">
        <v>4.28</v>
      </c>
      <c r="F203" s="655" t="s">
        <v>111</v>
      </c>
      <c r="G203" s="607"/>
      <c r="H203" s="608"/>
      <c r="I203" s="117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 x14ac:dyDescent="0.25">
      <c r="A204" s="1"/>
      <c r="B204" s="101" t="s">
        <v>148</v>
      </c>
      <c r="C204" s="166" t="s">
        <v>177</v>
      </c>
      <c r="D204" s="166" t="s">
        <v>110</v>
      </c>
      <c r="E204" s="169">
        <v>1.1499999999999999</v>
      </c>
      <c r="F204" s="655" t="s">
        <v>111</v>
      </c>
      <c r="G204" s="607"/>
      <c r="H204" s="608"/>
      <c r="I204" s="117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 x14ac:dyDescent="0.25">
      <c r="A205" s="1"/>
      <c r="B205" s="101" t="s">
        <v>149</v>
      </c>
      <c r="C205" s="166" t="s">
        <v>177</v>
      </c>
      <c r="D205" s="166" t="s">
        <v>110</v>
      </c>
      <c r="E205" s="168">
        <v>18</v>
      </c>
      <c r="F205" s="655" t="s">
        <v>111</v>
      </c>
      <c r="G205" s="607"/>
      <c r="H205" s="608"/>
      <c r="I205" s="117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 x14ac:dyDescent="0.25">
      <c r="A206" s="1"/>
      <c r="B206" s="101" t="s">
        <v>150</v>
      </c>
      <c r="C206" s="166" t="s">
        <v>177</v>
      </c>
      <c r="D206" s="166" t="s">
        <v>110</v>
      </c>
      <c r="E206" s="169">
        <v>13.18</v>
      </c>
      <c r="F206" s="655" t="s">
        <v>111</v>
      </c>
      <c r="G206" s="607"/>
      <c r="H206" s="608"/>
      <c r="I206" s="117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 x14ac:dyDescent="0.25">
      <c r="A207" s="1"/>
      <c r="B207" s="101" t="s">
        <v>151</v>
      </c>
      <c r="C207" s="166" t="s">
        <v>177</v>
      </c>
      <c r="D207" s="166" t="s">
        <v>110</v>
      </c>
      <c r="E207" s="169">
        <v>2.58</v>
      </c>
      <c r="F207" s="655" t="s">
        <v>111</v>
      </c>
      <c r="G207" s="607"/>
      <c r="H207" s="608"/>
      <c r="I207" s="117"/>
      <c r="J207" s="3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 x14ac:dyDescent="0.25">
      <c r="A208" s="1"/>
      <c r="B208" s="101" t="s">
        <v>152</v>
      </c>
      <c r="C208" s="166" t="s">
        <v>177</v>
      </c>
      <c r="D208" s="166" t="s">
        <v>110</v>
      </c>
      <c r="E208" s="169">
        <v>33.130000000000003</v>
      </c>
      <c r="F208" s="655" t="s">
        <v>111</v>
      </c>
      <c r="G208" s="607"/>
      <c r="H208" s="608"/>
      <c r="I208" s="117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27.75" customHeight="1" x14ac:dyDescent="0.25">
      <c r="A209" s="1"/>
      <c r="B209" s="101" t="s">
        <v>153</v>
      </c>
      <c r="C209" s="166" t="s">
        <v>177</v>
      </c>
      <c r="D209" s="166" t="s">
        <v>178</v>
      </c>
      <c r="E209" s="168">
        <v>43.29</v>
      </c>
      <c r="F209" s="655" t="s">
        <v>111</v>
      </c>
      <c r="G209" s="607"/>
      <c r="H209" s="608"/>
      <c r="I209" s="117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3.5" customHeight="1" x14ac:dyDescent="0.25">
      <c r="A210" s="1"/>
      <c r="B210" s="101" t="s">
        <v>154</v>
      </c>
      <c r="C210" s="166" t="s">
        <v>177</v>
      </c>
      <c r="D210" s="166" t="s">
        <v>178</v>
      </c>
      <c r="E210" s="169">
        <v>25.04</v>
      </c>
      <c r="F210" s="655" t="s">
        <v>111</v>
      </c>
      <c r="G210" s="607"/>
      <c r="H210" s="608"/>
      <c r="I210" s="117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1.25" customHeight="1" x14ac:dyDescent="0.25">
      <c r="A211" s="1"/>
      <c r="B211" s="170" t="s">
        <v>155</v>
      </c>
      <c r="C211" s="171" t="s">
        <v>156</v>
      </c>
      <c r="D211" s="171" t="s">
        <v>110</v>
      </c>
      <c r="E211" s="172">
        <v>35.1</v>
      </c>
      <c r="F211" s="662" t="s">
        <v>111</v>
      </c>
      <c r="G211" s="607"/>
      <c r="H211" s="608"/>
      <c r="I211" s="117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3.5" customHeight="1" x14ac:dyDescent="0.25">
      <c r="A212" s="1"/>
      <c r="B212" s="173" t="s">
        <v>157</v>
      </c>
      <c r="C212" s="174" t="s">
        <v>156</v>
      </c>
      <c r="D212" s="174" t="s">
        <v>110</v>
      </c>
      <c r="E212" s="175">
        <v>1640.84</v>
      </c>
      <c r="F212" s="663" t="s">
        <v>111</v>
      </c>
      <c r="G212" s="587"/>
      <c r="H212" s="623"/>
      <c r="I212" s="3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 x14ac:dyDescent="0.25">
      <c r="A213" s="1"/>
      <c r="B213" s="1"/>
      <c r="C213" s="119"/>
      <c r="D213" s="176"/>
      <c r="E213" s="176"/>
      <c r="F213" s="142"/>
      <c r="G213" s="142"/>
      <c r="H213" s="3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 x14ac:dyDescent="0.25">
      <c r="A214" s="1"/>
      <c r="B214" s="1"/>
      <c r="C214" s="119"/>
      <c r="D214" s="176"/>
      <c r="E214" s="176"/>
      <c r="F214" s="142"/>
      <c r="G214" s="142"/>
      <c r="H214" s="3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 x14ac:dyDescent="0.25">
      <c r="A215" s="1"/>
      <c r="B215" s="177" t="s">
        <v>179</v>
      </c>
      <c r="C215" s="119"/>
      <c r="D215" s="176"/>
      <c r="E215" s="176"/>
      <c r="F215" s="142"/>
      <c r="G215" s="142"/>
      <c r="H215" s="3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 x14ac:dyDescent="0.3">
      <c r="A216" s="1"/>
      <c r="B216" s="178" t="s">
        <v>180</v>
      </c>
      <c r="C216" s="179" t="s">
        <v>181</v>
      </c>
      <c r="D216" s="180" t="s">
        <v>182</v>
      </c>
      <c r="E216" s="181" t="s">
        <v>183</v>
      </c>
      <c r="F216" s="181" t="s">
        <v>184</v>
      </c>
      <c r="G216" s="181" t="s">
        <v>185</v>
      </c>
      <c r="H216" s="181" t="s">
        <v>186</v>
      </c>
      <c r="I216" s="180" t="s">
        <v>187</v>
      </c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 x14ac:dyDescent="0.25">
      <c r="A217" s="1"/>
      <c r="B217" s="656" t="s">
        <v>188</v>
      </c>
      <c r="C217" s="664">
        <f>AVERAGE(H217:H219)</f>
        <v>138.79666666666668</v>
      </c>
      <c r="D217" s="664">
        <f>MEDIAN(H217:H219)</f>
        <v>144.71</v>
      </c>
      <c r="E217" s="665">
        <f>STDEV(H217:H219)</f>
        <v>20.490271675439811</v>
      </c>
      <c r="F217" s="665">
        <f>E217/C217</f>
        <v>0.1476279810425789</v>
      </c>
      <c r="G217" s="666">
        <f>IF(E2&gt;0.25,MEDIAN(H217:H219),AVERAGE(H217:H219))</f>
        <v>138.79666666666668</v>
      </c>
      <c r="H217" s="182">
        <v>144.71</v>
      </c>
      <c r="I217" s="183" t="s">
        <v>189</v>
      </c>
      <c r="J217" s="184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 x14ac:dyDescent="0.25">
      <c r="A218" s="1"/>
      <c r="B218" s="657"/>
      <c r="C218" s="657"/>
      <c r="D218" s="657"/>
      <c r="E218" s="657"/>
      <c r="F218" s="657"/>
      <c r="G218" s="657"/>
      <c r="H218" s="185">
        <v>116</v>
      </c>
      <c r="I218" s="183" t="s">
        <v>190</v>
      </c>
      <c r="J218" s="184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 x14ac:dyDescent="0.25">
      <c r="A219" s="1"/>
      <c r="B219" s="595"/>
      <c r="C219" s="595"/>
      <c r="D219" s="595"/>
      <c r="E219" s="595"/>
      <c r="F219" s="595"/>
      <c r="G219" s="595"/>
      <c r="H219" s="185">
        <v>155.68</v>
      </c>
      <c r="I219" s="183" t="s">
        <v>191</v>
      </c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2.75" customHeight="1" x14ac:dyDescent="0.25">
      <c r="A220" s="1"/>
      <c r="B220" s="184"/>
      <c r="C220" s="119"/>
      <c r="D220" s="176"/>
      <c r="E220" s="176"/>
      <c r="F220" s="142"/>
      <c r="G220" s="142"/>
      <c r="H220" s="3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2.75" customHeight="1" x14ac:dyDescent="0.25">
      <c r="A221" s="1"/>
      <c r="B221" s="1"/>
      <c r="C221" s="119"/>
      <c r="D221" s="176"/>
      <c r="E221" s="176"/>
      <c r="F221" s="142"/>
      <c r="G221" s="142"/>
      <c r="H221" s="3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3.5" customHeight="1" x14ac:dyDescent="0.3">
      <c r="A222" s="1"/>
      <c r="B222" s="186" t="s">
        <v>192</v>
      </c>
      <c r="C222" s="187"/>
      <c r="D222" s="188"/>
      <c r="E222" s="188"/>
      <c r="F222" s="189"/>
      <c r="G222" s="142"/>
      <c r="H222" s="3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2.75" customHeight="1" x14ac:dyDescent="0.25">
      <c r="A223" s="1"/>
      <c r="B223" s="190"/>
      <c r="C223" s="187"/>
      <c r="D223" s="188"/>
      <c r="E223" s="188"/>
      <c r="F223" s="189"/>
      <c r="G223" s="142"/>
      <c r="H223" s="3"/>
      <c r="I223" s="3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2.75" customHeight="1" x14ac:dyDescent="0.25">
      <c r="A224" s="1"/>
      <c r="B224" s="191" t="s">
        <v>193</v>
      </c>
      <c r="C224" s="192" t="s">
        <v>110</v>
      </c>
      <c r="D224" s="193" t="s">
        <v>194</v>
      </c>
      <c r="E224" s="193" t="s">
        <v>53</v>
      </c>
      <c r="F224" s="194" t="s">
        <v>195</v>
      </c>
      <c r="G224" s="142"/>
      <c r="H224" s="3"/>
      <c r="I224" s="3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2.75" customHeight="1" x14ac:dyDescent="0.25">
      <c r="A225" s="125"/>
      <c r="B225" s="195" t="s">
        <v>196</v>
      </c>
      <c r="C225" s="196" t="s">
        <v>110</v>
      </c>
      <c r="D225" s="197">
        <v>150</v>
      </c>
      <c r="E225" s="198" t="s">
        <v>197</v>
      </c>
      <c r="F225" s="199">
        <v>45833</v>
      </c>
      <c r="G225" s="142"/>
      <c r="H225" s="200"/>
      <c r="I225" s="200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5"/>
    </row>
    <row r="226" spans="1:27" ht="12.75" customHeight="1" x14ac:dyDescent="0.25">
      <c r="A226" s="3"/>
      <c r="B226" s="201" t="s">
        <v>198</v>
      </c>
      <c r="C226" s="202" t="s">
        <v>199</v>
      </c>
      <c r="D226" s="203">
        <v>56.99</v>
      </c>
      <c r="E226" s="204" t="s">
        <v>200</v>
      </c>
      <c r="F226" s="205">
        <v>45833</v>
      </c>
      <c r="G226" s="142"/>
      <c r="H226" s="3"/>
      <c r="I226" s="3"/>
      <c r="J226" s="1"/>
      <c r="K226" s="1"/>
      <c r="L226" s="1"/>
      <c r="M226" s="1"/>
      <c r="N226" s="1"/>
      <c r="O226" s="1"/>
      <c r="P226" s="1"/>
      <c r="Q226" s="1"/>
      <c r="R226" s="1"/>
      <c r="S226" s="3"/>
      <c r="T226" s="3"/>
      <c r="U226" s="3"/>
      <c r="V226" s="3"/>
      <c r="W226" s="3"/>
      <c r="X226" s="3"/>
      <c r="Y226" s="3"/>
      <c r="Z226" s="3"/>
      <c r="AA226" s="3"/>
    </row>
    <row r="227" spans="1:27" ht="12.75" customHeight="1" x14ac:dyDescent="0.25">
      <c r="A227" s="3"/>
      <c r="B227" s="1"/>
      <c r="C227" s="119"/>
      <c r="D227" s="120"/>
      <c r="E227" s="120"/>
      <c r="F227" s="142"/>
      <c r="G227" s="142"/>
      <c r="H227" s="3"/>
      <c r="I227" s="3"/>
      <c r="J227" s="1"/>
      <c r="K227" s="1"/>
      <c r="L227" s="1"/>
      <c r="M227" s="1"/>
      <c r="N227" s="1"/>
      <c r="O227" s="1"/>
      <c r="P227" s="1"/>
      <c r="Q227" s="1"/>
      <c r="R227" s="1"/>
      <c r="S227" s="3"/>
      <c r="T227" s="3"/>
      <c r="U227" s="3"/>
      <c r="V227" s="3"/>
      <c r="W227" s="3"/>
      <c r="X227" s="3"/>
      <c r="Y227" s="3"/>
      <c r="Z227" s="3"/>
      <c r="AA227" s="3"/>
    </row>
    <row r="228" spans="1:27" ht="12.75" customHeight="1" x14ac:dyDescent="0.25">
      <c r="A228" s="3"/>
      <c r="B228" s="1"/>
      <c r="C228" s="1"/>
      <c r="D228" s="1"/>
      <c r="E228" s="1"/>
      <c r="F228" s="206"/>
      <c r="G228" s="3"/>
      <c r="H228" s="30"/>
      <c r="I228" s="3"/>
      <c r="J228" s="1"/>
      <c r="K228" s="1"/>
      <c r="L228" s="1"/>
      <c r="M228" s="1"/>
      <c r="N228" s="1"/>
      <c r="O228" s="1"/>
      <c r="P228" s="1"/>
      <c r="Q228" s="1"/>
      <c r="R228" s="1"/>
      <c r="S228" s="3"/>
      <c r="T228" s="3"/>
      <c r="U228" s="3"/>
      <c r="V228" s="3"/>
      <c r="W228" s="3"/>
      <c r="X228" s="3"/>
      <c r="Y228" s="3"/>
      <c r="Z228" s="3"/>
      <c r="AA228" s="3"/>
    </row>
    <row r="229" spans="1:27" ht="11.25" customHeight="1" x14ac:dyDescent="0.25">
      <c r="A229" s="3"/>
      <c r="B229" s="1"/>
      <c r="C229" s="1"/>
      <c r="D229" s="1"/>
      <c r="E229" s="1"/>
      <c r="F229" s="3"/>
      <c r="G229" s="3"/>
      <c r="H229" s="3"/>
      <c r="I229" s="3"/>
      <c r="J229" s="1"/>
      <c r="K229" s="1"/>
      <c r="L229" s="1"/>
      <c r="M229" s="1"/>
      <c r="N229" s="1"/>
      <c r="O229" s="1"/>
      <c r="P229" s="1"/>
      <c r="Q229" s="1"/>
      <c r="R229" s="1"/>
      <c r="S229" s="3"/>
      <c r="T229" s="3"/>
      <c r="U229" s="3"/>
      <c r="V229" s="3"/>
      <c r="W229" s="3"/>
      <c r="X229" s="3"/>
      <c r="Y229" s="3"/>
      <c r="Z229" s="3"/>
      <c r="AA229" s="3"/>
    </row>
    <row r="230" spans="1:27" ht="11.25" customHeight="1" x14ac:dyDescent="0.25">
      <c r="A230" s="3"/>
      <c r="B230" s="207" t="s">
        <v>201</v>
      </c>
      <c r="C230" s="1"/>
      <c r="D230" s="1"/>
      <c r="E230" s="1"/>
      <c r="F230" s="3"/>
      <c r="G230" s="3"/>
      <c r="H230" s="3"/>
      <c r="I230" s="3"/>
      <c r="J230" s="1"/>
      <c r="K230" s="1"/>
      <c r="L230" s="1"/>
      <c r="M230" s="1"/>
      <c r="N230" s="1"/>
      <c r="O230" s="1"/>
      <c r="P230" s="1"/>
      <c r="Q230" s="1"/>
      <c r="R230" s="1"/>
      <c r="S230" s="3"/>
      <c r="T230" s="3"/>
      <c r="U230" s="3"/>
      <c r="V230" s="3"/>
      <c r="W230" s="3"/>
      <c r="X230" s="3"/>
      <c r="Y230" s="3"/>
      <c r="Z230" s="3"/>
      <c r="AA230" s="3"/>
    </row>
    <row r="231" spans="1:27" ht="11.25" customHeight="1" x14ac:dyDescent="0.3">
      <c r="A231" s="3"/>
      <c r="B231" s="178" t="s">
        <v>180</v>
      </c>
      <c r="C231" s="179" t="s">
        <v>181</v>
      </c>
      <c r="D231" s="180" t="s">
        <v>182</v>
      </c>
      <c r="E231" s="181" t="s">
        <v>183</v>
      </c>
      <c r="F231" s="181" t="s">
        <v>184</v>
      </c>
      <c r="G231" s="181" t="s">
        <v>185</v>
      </c>
      <c r="H231" s="181" t="s">
        <v>186</v>
      </c>
      <c r="I231" s="180" t="s">
        <v>187</v>
      </c>
      <c r="J231" s="1"/>
      <c r="K231" s="1"/>
      <c r="L231" s="1"/>
      <c r="M231" s="1"/>
      <c r="N231" s="1"/>
      <c r="O231" s="1"/>
      <c r="P231" s="1"/>
      <c r="Q231" s="1"/>
      <c r="R231" s="1"/>
      <c r="S231" s="3"/>
      <c r="T231" s="3"/>
      <c r="U231" s="3"/>
      <c r="V231" s="3"/>
      <c r="W231" s="3"/>
      <c r="X231" s="3"/>
      <c r="Y231" s="3"/>
      <c r="Z231" s="3"/>
      <c r="AA231" s="3"/>
    </row>
    <row r="232" spans="1:27" ht="11.25" customHeight="1" x14ac:dyDescent="0.25">
      <c r="A232" s="3"/>
      <c r="B232" s="658" t="s">
        <v>202</v>
      </c>
      <c r="C232" s="659">
        <f>AVERAGE(H232:H234)</f>
        <v>135.85333333333332</v>
      </c>
      <c r="D232" s="659">
        <f>MEDIAN(H232:H234)</f>
        <v>151.80000000000001</v>
      </c>
      <c r="E232" s="659">
        <f>STDEV(H232:H234)</f>
        <v>39.605763890289218</v>
      </c>
      <c r="F232" s="660">
        <f>E232/C232</f>
        <v>0.29153325073821684</v>
      </c>
      <c r="G232" s="661">
        <f>IF(F232&gt;0.25,MEDIAN(H232:H234),AVERAGE(H232:H234))</f>
        <v>151.80000000000001</v>
      </c>
      <c r="H232" s="208">
        <v>165</v>
      </c>
      <c r="I232" s="209" t="s">
        <v>203</v>
      </c>
      <c r="J232" s="1"/>
      <c r="K232" s="1"/>
      <c r="L232" s="1"/>
      <c r="M232" s="1"/>
      <c r="N232" s="1"/>
      <c r="O232" s="1"/>
      <c r="P232" s="1"/>
      <c r="Q232" s="1"/>
      <c r="R232" s="1"/>
      <c r="S232" s="3"/>
      <c r="T232" s="3"/>
      <c r="U232" s="3"/>
      <c r="V232" s="3"/>
      <c r="W232" s="3"/>
      <c r="X232" s="3"/>
      <c r="Y232" s="3"/>
      <c r="Z232" s="3"/>
      <c r="AA232" s="3"/>
    </row>
    <row r="233" spans="1:27" ht="27.6" x14ac:dyDescent="0.3">
      <c r="A233" s="3"/>
      <c r="B233" s="657"/>
      <c r="C233" s="657"/>
      <c r="D233" s="657"/>
      <c r="E233" s="657"/>
      <c r="F233" s="657"/>
      <c r="G233" s="657"/>
      <c r="H233" s="208">
        <v>90.76</v>
      </c>
      <c r="I233" s="210" t="s">
        <v>204</v>
      </c>
      <c r="J233" s="125"/>
      <c r="K233" s="125"/>
      <c r="L233" s="1"/>
      <c r="M233" s="1"/>
      <c r="N233" s="1"/>
      <c r="O233" s="1"/>
      <c r="P233" s="1"/>
      <c r="Q233" s="1"/>
      <c r="R233" s="1"/>
      <c r="S233" s="3"/>
      <c r="T233" s="3"/>
      <c r="U233" s="3"/>
      <c r="V233" s="3"/>
      <c r="W233" s="3"/>
      <c r="X233" s="3"/>
      <c r="Y233" s="3"/>
      <c r="Z233" s="3"/>
      <c r="AA233" s="3"/>
    </row>
    <row r="234" spans="1:27" ht="11.25" customHeight="1" x14ac:dyDescent="0.3">
      <c r="A234" s="3"/>
      <c r="B234" s="595"/>
      <c r="C234" s="595"/>
      <c r="D234" s="595"/>
      <c r="E234" s="595"/>
      <c r="F234" s="595"/>
      <c r="G234" s="595"/>
      <c r="H234" s="208">
        <v>151.80000000000001</v>
      </c>
      <c r="I234" s="211" t="s">
        <v>205</v>
      </c>
      <c r="J234" s="1"/>
      <c r="K234" s="1"/>
      <c r="L234" s="1"/>
      <c r="M234" s="1"/>
      <c r="N234" s="1"/>
      <c r="O234" s="1"/>
      <c r="P234" s="1"/>
      <c r="Q234" s="1"/>
      <c r="R234" s="1"/>
      <c r="S234" s="3"/>
      <c r="T234" s="3"/>
      <c r="U234" s="3"/>
      <c r="V234" s="3"/>
      <c r="W234" s="3"/>
      <c r="X234" s="3"/>
      <c r="Y234" s="3"/>
      <c r="Z234" s="3"/>
      <c r="AA234" s="3"/>
    </row>
    <row r="235" spans="1:27" ht="11.25" customHeight="1" x14ac:dyDescent="0.25">
      <c r="A235" s="3"/>
      <c r="B235" s="1"/>
      <c r="C235" s="119"/>
      <c r="D235" s="176"/>
      <c r="E235" s="176"/>
      <c r="F235" s="142"/>
      <c r="G235" s="142"/>
      <c r="H235" s="3"/>
      <c r="I235" s="3"/>
      <c r="J235" s="1"/>
      <c r="K235" s="1"/>
      <c r="L235" s="1"/>
      <c r="M235" s="1"/>
      <c r="N235" s="1"/>
      <c r="O235" s="1"/>
      <c r="P235" s="1"/>
      <c r="Q235" s="1"/>
      <c r="R235" s="1"/>
      <c r="S235" s="3"/>
      <c r="T235" s="3"/>
      <c r="U235" s="3"/>
      <c r="V235" s="3"/>
      <c r="W235" s="3"/>
      <c r="X235" s="3"/>
      <c r="Y235" s="3"/>
      <c r="Z235" s="3"/>
      <c r="AA235" s="3"/>
    </row>
    <row r="236" spans="1:27" ht="11.25" customHeight="1" x14ac:dyDescent="0.25">
      <c r="A236" s="3"/>
      <c r="B236" s="106"/>
      <c r="C236" s="119"/>
      <c r="D236" s="176"/>
      <c r="E236" s="176"/>
      <c r="F236" s="142"/>
      <c r="G236" s="142"/>
      <c r="H236" s="3"/>
      <c r="I236" s="3"/>
      <c r="J236" s="1"/>
      <c r="K236" s="1"/>
      <c r="L236" s="1"/>
      <c r="M236" s="1"/>
      <c r="N236" s="1"/>
      <c r="O236" s="1"/>
      <c r="P236" s="1"/>
      <c r="Q236" s="1"/>
      <c r="R236" s="1"/>
      <c r="S236" s="3"/>
      <c r="T236" s="3"/>
      <c r="U236" s="3"/>
      <c r="V236" s="3"/>
      <c r="W236" s="3"/>
      <c r="X236" s="3"/>
      <c r="Y236" s="3"/>
      <c r="Z236" s="3"/>
      <c r="AA236" s="3"/>
    </row>
    <row r="237" spans="1:27" ht="11.25" customHeight="1" x14ac:dyDescent="0.25">
      <c r="A237" s="3"/>
      <c r="B237" s="106"/>
      <c r="C237" s="119"/>
      <c r="D237" s="176"/>
      <c r="E237" s="176"/>
      <c r="F237" s="142"/>
      <c r="G237" s="142"/>
      <c r="H237" s="3"/>
      <c r="I237" s="3"/>
      <c r="J237" s="1"/>
      <c r="K237" s="1"/>
      <c r="L237" s="1"/>
      <c r="M237" s="1"/>
      <c r="N237" s="1"/>
      <c r="O237" s="1"/>
      <c r="P237" s="1"/>
      <c r="Q237" s="1"/>
      <c r="R237" s="1"/>
      <c r="S237" s="3"/>
      <c r="T237" s="3"/>
      <c r="U237" s="3"/>
      <c r="V237" s="3"/>
      <c r="W237" s="3"/>
      <c r="X237" s="3"/>
      <c r="Y237" s="3"/>
      <c r="Z237" s="3"/>
      <c r="AA237" s="3"/>
    </row>
    <row r="238" spans="1:27" ht="11.25" customHeight="1" x14ac:dyDescent="0.25">
      <c r="A238" s="3"/>
      <c r="B238" s="1"/>
      <c r="C238" s="119"/>
      <c r="D238" s="176"/>
      <c r="E238" s="176"/>
      <c r="F238" s="142"/>
      <c r="G238" s="142"/>
      <c r="H238" s="3"/>
      <c r="I238" s="3"/>
      <c r="J238" s="1"/>
      <c r="K238" s="1"/>
      <c r="L238" s="1"/>
      <c r="M238" s="1"/>
      <c r="N238" s="1"/>
      <c r="O238" s="1"/>
      <c r="P238" s="1"/>
      <c r="Q238" s="1"/>
      <c r="R238" s="1"/>
      <c r="S238" s="3"/>
      <c r="T238" s="3"/>
      <c r="U238" s="3"/>
      <c r="V238" s="3"/>
      <c r="W238" s="3"/>
      <c r="X238" s="3"/>
      <c r="Y238" s="3"/>
      <c r="Z238" s="3"/>
      <c r="AA238" s="3"/>
    </row>
    <row r="239" spans="1:27" ht="11.25" customHeight="1" x14ac:dyDescent="0.25">
      <c r="A239" s="3"/>
      <c r="B239" s="1"/>
      <c r="C239" s="119"/>
      <c r="D239" s="176"/>
      <c r="E239" s="176"/>
      <c r="F239" s="142"/>
      <c r="G239" s="142"/>
      <c r="H239" s="3"/>
      <c r="I239" s="3"/>
      <c r="J239" s="1"/>
      <c r="K239" s="1"/>
      <c r="L239" s="1"/>
      <c r="M239" s="1"/>
      <c r="N239" s="1"/>
      <c r="O239" s="1"/>
      <c r="P239" s="1"/>
      <c r="Q239" s="1"/>
      <c r="R239" s="1"/>
      <c r="S239" s="3"/>
      <c r="T239" s="3"/>
      <c r="U239" s="3"/>
      <c r="V239" s="3"/>
      <c r="W239" s="3"/>
      <c r="X239" s="3"/>
      <c r="Y239" s="3"/>
      <c r="Z239" s="3"/>
      <c r="AA239" s="3"/>
    </row>
    <row r="240" spans="1:27" ht="11.25" customHeight="1" x14ac:dyDescent="0.25">
      <c r="A240" s="3"/>
      <c r="B240" s="1"/>
      <c r="C240" s="119"/>
      <c r="D240" s="176"/>
      <c r="E240" s="176"/>
      <c r="F240" s="142"/>
      <c r="G240" s="142"/>
      <c r="H240" s="3"/>
      <c r="I240" s="3"/>
      <c r="J240" s="1"/>
      <c r="K240" s="1"/>
      <c r="L240" s="1"/>
      <c r="M240" s="1"/>
      <c r="N240" s="1"/>
      <c r="O240" s="1"/>
      <c r="P240" s="1"/>
      <c r="Q240" s="1"/>
      <c r="R240" s="1"/>
      <c r="S240" s="3"/>
      <c r="T240" s="3"/>
      <c r="U240" s="3"/>
      <c r="V240" s="3"/>
      <c r="W240" s="3"/>
      <c r="X240" s="3"/>
      <c r="Y240" s="3"/>
      <c r="Z240" s="3"/>
      <c r="AA240" s="3"/>
    </row>
    <row r="241" spans="1:27" ht="11.25" customHeight="1" x14ac:dyDescent="0.25">
      <c r="A241" s="3"/>
      <c r="B241" s="1"/>
      <c r="C241" s="119"/>
      <c r="D241" s="176"/>
      <c r="E241" s="176"/>
      <c r="F241" s="142"/>
      <c r="G241" s="142"/>
      <c r="H241" s="3"/>
      <c r="I241" s="3"/>
      <c r="J241" s="1"/>
      <c r="K241" s="1"/>
      <c r="L241" s="1"/>
      <c r="M241" s="1"/>
      <c r="N241" s="1"/>
      <c r="O241" s="1"/>
      <c r="P241" s="1"/>
      <c r="Q241" s="1"/>
      <c r="R241" s="1"/>
      <c r="S241" s="3"/>
      <c r="T241" s="3"/>
      <c r="U241" s="3"/>
      <c r="V241" s="3"/>
      <c r="W241" s="3"/>
      <c r="X241" s="3"/>
      <c r="Y241" s="3"/>
      <c r="Z241" s="3"/>
      <c r="AA241" s="3"/>
    </row>
    <row r="242" spans="1:27" ht="11.25" customHeight="1" x14ac:dyDescent="0.25">
      <c r="A242" s="3"/>
      <c r="B242" s="1"/>
      <c r="C242" s="119"/>
      <c r="D242" s="176"/>
      <c r="E242" s="176"/>
      <c r="F242" s="142"/>
      <c r="G242" s="142"/>
      <c r="H242" s="3"/>
      <c r="I242" s="3"/>
      <c r="J242" s="1"/>
      <c r="K242" s="1"/>
      <c r="L242" s="1"/>
      <c r="M242" s="1"/>
      <c r="N242" s="1"/>
      <c r="O242" s="1"/>
      <c r="P242" s="1"/>
      <c r="Q242" s="1"/>
      <c r="R242" s="1"/>
      <c r="S242" s="3"/>
      <c r="T242" s="3"/>
      <c r="U242" s="3"/>
      <c r="V242" s="3"/>
      <c r="W242" s="3"/>
      <c r="X242" s="3"/>
      <c r="Y242" s="3"/>
      <c r="Z242" s="3"/>
      <c r="AA242" s="3"/>
    </row>
    <row r="243" spans="1:27" ht="11.25" customHeight="1" x14ac:dyDescent="0.25">
      <c r="A243" s="1"/>
      <c r="B243" s="1"/>
      <c r="C243" s="119"/>
      <c r="D243" s="176"/>
      <c r="E243" s="176"/>
      <c r="F243" s="142"/>
      <c r="G243" s="142"/>
      <c r="H243" s="3"/>
      <c r="I243" s="3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1.25" customHeight="1" x14ac:dyDescent="0.25">
      <c r="A244" s="1"/>
      <c r="B244" s="1"/>
      <c r="C244" s="119"/>
      <c r="D244" s="120"/>
      <c r="E244" s="120"/>
      <c r="F244" s="142"/>
      <c r="G244" s="142"/>
      <c r="H244" s="3"/>
      <c r="I244" s="3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1.25" customHeight="1" x14ac:dyDescent="0.25">
      <c r="A245" s="1"/>
      <c r="B245" s="1"/>
      <c r="C245" s="119"/>
      <c r="D245" s="120"/>
      <c r="E245" s="120"/>
      <c r="F245" s="142"/>
      <c r="G245" s="142"/>
      <c r="H245" s="3"/>
      <c r="I245" s="3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1.25" customHeight="1" x14ac:dyDescent="0.25">
      <c r="A246" s="1"/>
      <c r="B246" s="1"/>
      <c r="C246" s="1"/>
      <c r="D246" s="1"/>
      <c r="E246" s="1"/>
      <c r="F246" s="206"/>
      <c r="G246" s="3"/>
      <c r="H246" s="30"/>
      <c r="I246" s="3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1.25" customHeight="1" x14ac:dyDescent="0.25">
      <c r="A247" s="1"/>
      <c r="B247" s="1"/>
      <c r="C247" s="1"/>
      <c r="D247" s="1"/>
      <c r="E247" s="1"/>
      <c r="F247" s="3"/>
      <c r="G247" s="3"/>
      <c r="H247" s="3"/>
      <c r="I247" s="3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3.5" customHeight="1" x14ac:dyDescent="0.25">
      <c r="A248" s="1"/>
      <c r="B248" s="1"/>
      <c r="C248" s="1"/>
      <c r="D248" s="1"/>
      <c r="E248" s="1"/>
      <c r="F248" s="3"/>
      <c r="G248" s="3"/>
      <c r="H248" s="3"/>
      <c r="I248" s="3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1.25" customHeight="1" x14ac:dyDescent="0.25">
      <c r="A249" s="1"/>
      <c r="B249" s="1"/>
      <c r="C249" s="1"/>
      <c r="D249" s="1"/>
      <c r="E249" s="1"/>
      <c r="F249" s="3"/>
      <c r="G249" s="3"/>
      <c r="H249" s="3"/>
      <c r="I249" s="3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2.75" customHeight="1" x14ac:dyDescent="0.25">
      <c r="A250" s="1"/>
      <c r="B250" s="153"/>
      <c r="C250" s="153"/>
      <c r="D250" s="212"/>
      <c r="E250" s="212"/>
      <c r="F250" s="154"/>
      <c r="G250" s="154"/>
      <c r="H250" s="154"/>
      <c r="I250" s="3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2.75" customHeight="1" x14ac:dyDescent="0.25">
      <c r="A251" s="1"/>
      <c r="B251" s="1"/>
      <c r="C251" s="119"/>
      <c r="D251" s="176"/>
      <c r="E251" s="176"/>
      <c r="F251" s="142"/>
      <c r="G251" s="142"/>
      <c r="H251" s="3"/>
      <c r="I251" s="3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2.75" customHeight="1" x14ac:dyDescent="0.25">
      <c r="A252" s="1"/>
      <c r="B252" s="1"/>
      <c r="C252" s="119"/>
      <c r="D252" s="176"/>
      <c r="E252" s="176"/>
      <c r="F252" s="142"/>
      <c r="G252" s="142"/>
      <c r="H252" s="3"/>
      <c r="I252" s="3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2.75" customHeight="1" x14ac:dyDescent="0.25">
      <c r="A253" s="1"/>
      <c r="B253" s="106"/>
      <c r="C253" s="119"/>
      <c r="D253" s="176"/>
      <c r="E253" s="176"/>
      <c r="F253" s="142"/>
      <c r="G253" s="142"/>
      <c r="H253" s="3"/>
      <c r="I253" s="3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2.75" customHeight="1" x14ac:dyDescent="0.25">
      <c r="A254" s="1"/>
      <c r="B254" s="106"/>
      <c r="C254" s="119"/>
      <c r="D254" s="176"/>
      <c r="E254" s="176"/>
      <c r="F254" s="142"/>
      <c r="G254" s="142"/>
      <c r="H254" s="3"/>
      <c r="I254" s="3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2.75" customHeight="1" x14ac:dyDescent="0.25">
      <c r="A255" s="1"/>
      <c r="B255" s="1"/>
      <c r="C255" s="119"/>
      <c r="D255" s="176"/>
      <c r="E255" s="176"/>
      <c r="F255" s="142"/>
      <c r="G255" s="142"/>
      <c r="H255" s="3"/>
      <c r="I255" s="3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2.75" customHeight="1" x14ac:dyDescent="0.25">
      <c r="A256" s="1"/>
      <c r="B256" s="1"/>
      <c r="C256" s="119"/>
      <c r="D256" s="176"/>
      <c r="E256" s="176"/>
      <c r="F256" s="142"/>
      <c r="G256" s="142"/>
      <c r="H256" s="3"/>
      <c r="I256" s="3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2.75" customHeight="1" x14ac:dyDescent="0.25">
      <c r="A257" s="1"/>
      <c r="B257" s="1"/>
      <c r="C257" s="119"/>
      <c r="D257" s="120"/>
      <c r="E257" s="120"/>
      <c r="F257" s="142"/>
      <c r="G257" s="142"/>
      <c r="H257" s="3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2.75" customHeight="1" x14ac:dyDescent="0.25">
      <c r="A258" s="1"/>
      <c r="B258" s="1"/>
      <c r="C258" s="119"/>
      <c r="D258" s="120"/>
      <c r="E258" s="120"/>
      <c r="F258" s="142"/>
      <c r="G258" s="142"/>
      <c r="H258" s="3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2.75" customHeight="1" x14ac:dyDescent="0.25">
      <c r="A259" s="1"/>
      <c r="B259" s="1"/>
      <c r="C259" s="1"/>
      <c r="D259" s="1"/>
      <c r="E259" s="1"/>
      <c r="F259" s="206"/>
      <c r="G259" s="3"/>
      <c r="H259" s="30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1.25" customHeight="1" x14ac:dyDescent="0.25">
      <c r="A260" s="1"/>
      <c r="B260" s="1"/>
      <c r="C260" s="1"/>
      <c r="D260" s="1"/>
      <c r="E260" s="1"/>
      <c r="F260" s="3"/>
      <c r="G260" s="3"/>
      <c r="H260" s="3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1.25" customHeight="1" x14ac:dyDescent="0.25">
      <c r="A261" s="1"/>
      <c r="B261" s="1"/>
      <c r="C261" s="1"/>
      <c r="D261" s="1"/>
      <c r="E261" s="1"/>
      <c r="F261" s="3"/>
      <c r="G261" s="3"/>
      <c r="H261" s="3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1.25" customHeight="1" x14ac:dyDescent="0.25">
      <c r="A262" s="1"/>
      <c r="B262" s="1"/>
      <c r="C262" s="1"/>
      <c r="D262" s="1"/>
      <c r="E262" s="1"/>
      <c r="F262" s="3"/>
      <c r="G262" s="3"/>
      <c r="H262" s="3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1.25" customHeight="1" x14ac:dyDescent="0.25">
      <c r="A263" s="1"/>
      <c r="B263" s="153"/>
      <c r="C263" s="153"/>
      <c r="D263" s="212"/>
      <c r="E263" s="212"/>
      <c r="F263" s="154"/>
      <c r="G263" s="154"/>
      <c r="H263" s="154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1.25" customHeight="1" x14ac:dyDescent="0.25">
      <c r="A264" s="1"/>
      <c r="B264" s="1"/>
      <c r="C264" s="119"/>
      <c r="D264" s="176"/>
      <c r="E264" s="176"/>
      <c r="F264" s="142"/>
      <c r="G264" s="142"/>
      <c r="H264" s="3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1.25" customHeight="1" x14ac:dyDescent="0.25">
      <c r="A265" s="1"/>
      <c r="B265" s="1"/>
      <c r="C265" s="119"/>
      <c r="D265" s="176"/>
      <c r="E265" s="176"/>
      <c r="F265" s="142"/>
      <c r="G265" s="142"/>
      <c r="H265" s="3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1.25" customHeight="1" x14ac:dyDescent="0.25">
      <c r="A266" s="1"/>
      <c r="B266" s="106"/>
      <c r="C266" s="119"/>
      <c r="D266" s="176"/>
      <c r="E266" s="176"/>
      <c r="F266" s="142"/>
      <c r="G266" s="142"/>
      <c r="H266" s="3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1.25" customHeight="1" x14ac:dyDescent="0.25">
      <c r="A267" s="1"/>
      <c r="B267" s="106"/>
      <c r="C267" s="119"/>
      <c r="D267" s="176"/>
      <c r="E267" s="176"/>
      <c r="F267" s="142"/>
      <c r="G267" s="142"/>
      <c r="H267" s="3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1.25" customHeight="1" x14ac:dyDescent="0.25">
      <c r="A268" s="1"/>
      <c r="B268" s="1"/>
      <c r="C268" s="119"/>
      <c r="D268" s="176"/>
      <c r="E268" s="176"/>
      <c r="F268" s="142"/>
      <c r="G268" s="142"/>
      <c r="H268" s="3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1.25" customHeight="1" x14ac:dyDescent="0.25">
      <c r="A269" s="1"/>
      <c r="B269" s="1"/>
      <c r="C269" s="119"/>
      <c r="D269" s="176"/>
      <c r="E269" s="176"/>
      <c r="F269" s="142"/>
      <c r="G269" s="142"/>
      <c r="H269" s="3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1.25" customHeight="1" x14ac:dyDescent="0.25">
      <c r="A270" s="1"/>
      <c r="B270" s="1"/>
      <c r="C270" s="119"/>
      <c r="D270" s="176"/>
      <c r="E270" s="176"/>
      <c r="F270" s="142"/>
      <c r="G270" s="142"/>
      <c r="H270" s="3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1.25" customHeight="1" x14ac:dyDescent="0.25">
      <c r="A271" s="1"/>
      <c r="B271" s="1"/>
      <c r="C271" s="119"/>
      <c r="D271" s="176"/>
      <c r="E271" s="176"/>
      <c r="F271" s="142"/>
      <c r="G271" s="142"/>
      <c r="H271" s="3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1.25" customHeight="1" x14ac:dyDescent="0.25">
      <c r="A272" s="1"/>
      <c r="B272" s="1"/>
      <c r="C272" s="119"/>
      <c r="D272" s="176"/>
      <c r="E272" s="176"/>
      <c r="F272" s="142"/>
      <c r="G272" s="142"/>
      <c r="H272" s="3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1.25" customHeight="1" x14ac:dyDescent="0.25">
      <c r="A273" s="1"/>
      <c r="B273" s="1"/>
      <c r="C273" s="119"/>
      <c r="D273" s="120"/>
      <c r="E273" s="120"/>
      <c r="F273" s="142"/>
      <c r="G273" s="142"/>
      <c r="H273" s="3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1.25" customHeight="1" x14ac:dyDescent="0.25">
      <c r="A274" s="1"/>
      <c r="B274" s="1"/>
      <c r="C274" s="119"/>
      <c r="D274" s="120"/>
      <c r="E274" s="120"/>
      <c r="F274" s="142"/>
      <c r="G274" s="142"/>
      <c r="H274" s="3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1.25" customHeight="1" x14ac:dyDescent="0.25">
      <c r="A275" s="1"/>
      <c r="B275" s="1"/>
      <c r="C275" s="1"/>
      <c r="D275" s="1"/>
      <c r="E275" s="1"/>
      <c r="F275" s="206"/>
      <c r="G275" s="3"/>
      <c r="H275" s="30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1.25" customHeight="1" x14ac:dyDescent="0.25">
      <c r="A276" s="1"/>
      <c r="B276" s="1"/>
      <c r="C276" s="1"/>
      <c r="D276" s="1"/>
      <c r="E276" s="1"/>
      <c r="F276" s="3"/>
      <c r="G276" s="3"/>
      <c r="H276" s="3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2.75" customHeight="1" x14ac:dyDescent="0.25">
      <c r="A277" s="1"/>
      <c r="B277" s="32"/>
      <c r="C277" s="1"/>
      <c r="D277" s="1"/>
      <c r="E277" s="1"/>
      <c r="F277" s="3"/>
      <c r="G277" s="3"/>
      <c r="H277" s="30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1.25" customHeight="1" x14ac:dyDescent="0.25">
      <c r="A278" s="1"/>
      <c r="B278" s="1"/>
      <c r="C278" s="1"/>
      <c r="D278" s="1"/>
      <c r="E278" s="1"/>
      <c r="F278" s="3"/>
      <c r="G278" s="3"/>
      <c r="H278" s="3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2.75" customHeight="1" x14ac:dyDescent="0.25">
      <c r="A279" s="1"/>
      <c r="B279" s="32"/>
      <c r="C279" s="1"/>
      <c r="D279" s="1"/>
      <c r="E279" s="1"/>
      <c r="F279" s="3"/>
      <c r="G279" s="3"/>
      <c r="H279" s="3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1.25" customHeight="1" x14ac:dyDescent="0.25">
      <c r="A280" s="1"/>
      <c r="B280" s="1"/>
      <c r="C280" s="213"/>
      <c r="D280" s="1"/>
      <c r="E280" s="1"/>
      <c r="F280" s="3"/>
      <c r="G280" s="3"/>
      <c r="H280" s="3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43.5" customHeight="1" x14ac:dyDescent="0.25">
      <c r="A281" s="1"/>
      <c r="B281" s="214"/>
      <c r="C281" s="214"/>
      <c r="D281" s="214"/>
      <c r="E281" s="214"/>
      <c r="F281" s="214"/>
      <c r="G281" s="214"/>
      <c r="H281" s="214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1.25" customHeight="1" x14ac:dyDescent="0.25">
      <c r="A282" s="1"/>
      <c r="B282" s="1"/>
      <c r="C282" s="1"/>
      <c r="D282" s="1"/>
      <c r="E282" s="1"/>
      <c r="F282" s="3"/>
      <c r="G282" s="3"/>
      <c r="H282" s="3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2.75" customHeight="1" x14ac:dyDescent="0.25">
      <c r="A283" s="1"/>
      <c r="B283" s="213"/>
      <c r="C283" s="1"/>
      <c r="D283" s="1"/>
      <c r="E283" s="1"/>
      <c r="F283" s="3"/>
      <c r="G283" s="3"/>
      <c r="H283" s="3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2.75" customHeight="1" x14ac:dyDescent="0.25">
      <c r="A284" s="1"/>
      <c r="B284" s="153"/>
      <c r="C284" s="153"/>
      <c r="D284" s="153"/>
      <c r="E284" s="153"/>
      <c r="F284" s="154"/>
      <c r="G284" s="154"/>
      <c r="H284" s="154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2.75" customHeight="1" x14ac:dyDescent="0.25">
      <c r="A285" s="1"/>
      <c r="B285" s="1"/>
      <c r="C285" s="119"/>
      <c r="D285" s="119"/>
      <c r="E285" s="119"/>
      <c r="F285" s="142"/>
      <c r="G285" s="142"/>
      <c r="H285" s="3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2.75" customHeight="1" x14ac:dyDescent="0.25">
      <c r="A286" s="1"/>
      <c r="B286" s="1"/>
      <c r="C286" s="119"/>
      <c r="D286" s="119"/>
      <c r="E286" s="119"/>
      <c r="F286" s="142"/>
      <c r="G286" s="142"/>
      <c r="H286" s="3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2.75" customHeight="1" x14ac:dyDescent="0.25">
      <c r="A287" s="1"/>
      <c r="B287" s="1"/>
      <c r="C287" s="119"/>
      <c r="D287" s="119"/>
      <c r="E287" s="119"/>
      <c r="F287" s="142"/>
      <c r="G287" s="142"/>
      <c r="H287" s="142"/>
      <c r="I287" s="3"/>
      <c r="J287" s="1"/>
      <c r="K287" s="215"/>
      <c r="L287" s="215"/>
      <c r="M287" s="215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2.75" customHeight="1" x14ac:dyDescent="0.25">
      <c r="A288" s="1"/>
      <c r="B288" s="1"/>
      <c r="C288" s="119"/>
      <c r="D288" s="142"/>
      <c r="E288" s="142"/>
      <c r="F288" s="142"/>
      <c r="G288" s="142"/>
      <c r="H288" s="3"/>
      <c r="I288" s="3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2.75" customHeight="1" x14ac:dyDescent="0.25">
      <c r="A289" s="1"/>
      <c r="B289" s="32"/>
      <c r="C289" s="143"/>
      <c r="D289" s="143"/>
      <c r="E289" s="143"/>
      <c r="F289" s="30"/>
      <c r="G289" s="30"/>
      <c r="H289" s="3"/>
      <c r="I289" s="3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2.75" customHeight="1" x14ac:dyDescent="0.25">
      <c r="A290" s="1"/>
      <c r="B290" s="1"/>
      <c r="C290" s="119"/>
      <c r="D290" s="119"/>
      <c r="E290" s="119"/>
      <c r="F290" s="142"/>
      <c r="G290" s="142"/>
      <c r="H290" s="3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2.75" customHeight="1" x14ac:dyDescent="0.25">
      <c r="A291" s="1"/>
      <c r="B291" s="1"/>
      <c r="C291" s="119"/>
      <c r="D291" s="119"/>
      <c r="E291" s="119"/>
      <c r="F291" s="142"/>
      <c r="G291" s="142"/>
      <c r="H291" s="3"/>
      <c r="I291" s="3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2.75" customHeight="1" x14ac:dyDescent="0.25">
      <c r="A292" s="1"/>
      <c r="B292" s="1"/>
      <c r="C292" s="119"/>
      <c r="D292" s="119"/>
      <c r="E292" s="119"/>
      <c r="F292" s="142"/>
      <c r="G292" s="142"/>
      <c r="H292" s="142"/>
      <c r="I292" s="3"/>
      <c r="J292" s="1"/>
      <c r="K292" s="215"/>
      <c r="L292" s="215"/>
      <c r="M292" s="215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2.75" customHeight="1" x14ac:dyDescent="0.25">
      <c r="A293" s="1"/>
      <c r="B293" s="1"/>
      <c r="C293" s="119"/>
      <c r="D293" s="3"/>
      <c r="E293" s="3"/>
      <c r="F293" s="142"/>
      <c r="G293" s="142"/>
      <c r="H293" s="3"/>
      <c r="I293" s="3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2.75" customHeight="1" x14ac:dyDescent="0.25">
      <c r="A294" s="1"/>
      <c r="B294" s="32"/>
      <c r="C294" s="143"/>
      <c r="D294" s="143"/>
      <c r="E294" s="143"/>
      <c r="F294" s="30"/>
      <c r="G294" s="30"/>
      <c r="H294" s="3"/>
      <c r="I294" s="3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2.75" customHeight="1" x14ac:dyDescent="0.25">
      <c r="A295" s="1"/>
      <c r="B295" s="32"/>
      <c r="C295" s="143"/>
      <c r="D295" s="143"/>
      <c r="E295" s="143"/>
      <c r="F295" s="30"/>
      <c r="G295" s="30"/>
      <c r="H295" s="3"/>
      <c r="I295" s="3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2.75" customHeight="1" x14ac:dyDescent="0.25">
      <c r="A296" s="1"/>
      <c r="B296" s="32"/>
      <c r="C296" s="143"/>
      <c r="D296" s="119"/>
      <c r="E296" s="119"/>
      <c r="F296" s="30"/>
      <c r="G296" s="30"/>
      <c r="H296" s="3"/>
      <c r="I296" s="3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2.75" customHeight="1" x14ac:dyDescent="0.25">
      <c r="A297" s="1"/>
      <c r="B297" s="216"/>
      <c r="C297" s="216"/>
      <c r="D297" s="216"/>
      <c r="E297" s="216"/>
      <c r="F297" s="206"/>
      <c r="G297" s="3"/>
      <c r="H297" s="30"/>
      <c r="I297" s="3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1.25" customHeight="1" x14ac:dyDescent="0.25">
      <c r="A298" s="1"/>
      <c r="B298" s="1"/>
      <c r="C298" s="1"/>
      <c r="D298" s="1"/>
      <c r="E298" s="1"/>
      <c r="F298" s="3"/>
      <c r="G298" s="3"/>
      <c r="H298" s="3"/>
      <c r="I298" s="3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2.75" customHeight="1" x14ac:dyDescent="0.25">
      <c r="A299" s="1"/>
      <c r="B299" s="213"/>
      <c r="C299" s="1"/>
      <c r="D299" s="1"/>
      <c r="E299" s="1"/>
      <c r="F299" s="3"/>
      <c r="G299" s="3"/>
      <c r="H299" s="3"/>
      <c r="I299" s="3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2.75" customHeight="1" x14ac:dyDescent="0.25">
      <c r="A300" s="1"/>
      <c r="B300" s="153"/>
      <c r="C300" s="153"/>
      <c r="D300" s="153"/>
      <c r="E300" s="153"/>
      <c r="F300" s="154"/>
      <c r="G300" s="154"/>
      <c r="H300" s="154"/>
      <c r="I300" s="3"/>
      <c r="J300" s="1"/>
      <c r="K300" s="215"/>
      <c r="L300" s="215"/>
      <c r="M300" s="215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2.75" customHeight="1" x14ac:dyDescent="0.25">
      <c r="A301" s="1"/>
      <c r="B301" s="1"/>
      <c r="C301" s="119"/>
      <c r="D301" s="119"/>
      <c r="E301" s="119"/>
      <c r="F301" s="142"/>
      <c r="G301" s="142"/>
      <c r="H301" s="142"/>
      <c r="I301" s="3"/>
      <c r="J301" s="1"/>
      <c r="K301" s="215"/>
      <c r="L301" s="215"/>
      <c r="M301" s="215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2.75" customHeight="1" x14ac:dyDescent="0.25">
      <c r="A302" s="1"/>
      <c r="B302" s="1"/>
      <c r="C302" s="119"/>
      <c r="D302" s="119"/>
      <c r="E302" s="119"/>
      <c r="F302" s="142"/>
      <c r="G302" s="142"/>
      <c r="H302" s="142"/>
      <c r="I302" s="3"/>
      <c r="J302" s="1"/>
      <c r="K302" s="215"/>
      <c r="L302" s="215"/>
      <c r="M302" s="215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2.75" customHeight="1" x14ac:dyDescent="0.25">
      <c r="A303" s="1"/>
      <c r="B303" s="1"/>
      <c r="C303" s="119"/>
      <c r="D303" s="142"/>
      <c r="E303" s="142"/>
      <c r="F303" s="142"/>
      <c r="G303" s="142"/>
      <c r="H303" s="142"/>
      <c r="I303" s="3"/>
      <c r="J303" s="1"/>
      <c r="K303" s="215"/>
      <c r="L303" s="215"/>
      <c r="M303" s="215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2.75" customHeight="1" x14ac:dyDescent="0.25">
      <c r="A304" s="1"/>
      <c r="B304" s="1"/>
      <c r="C304" s="119"/>
      <c r="D304" s="142"/>
      <c r="E304" s="142"/>
      <c r="F304" s="142"/>
      <c r="G304" s="142"/>
      <c r="H304" s="142"/>
      <c r="I304" s="3"/>
      <c r="J304" s="1"/>
      <c r="K304" s="215"/>
      <c r="L304" s="215"/>
      <c r="M304" s="215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2.75" customHeight="1" x14ac:dyDescent="0.25">
      <c r="A305" s="1"/>
      <c r="B305" s="32"/>
      <c r="C305" s="143"/>
      <c r="D305" s="143"/>
      <c r="E305" s="143"/>
      <c r="F305" s="30"/>
      <c r="G305" s="30"/>
      <c r="H305" s="142"/>
      <c r="I305" s="3"/>
      <c r="J305" s="1"/>
      <c r="K305" s="215"/>
      <c r="L305" s="215"/>
      <c r="M305" s="215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2.75" customHeight="1" x14ac:dyDescent="0.25">
      <c r="A306" s="1"/>
      <c r="B306" s="1"/>
      <c r="C306" s="119"/>
      <c r="D306" s="119"/>
      <c r="E306" s="119"/>
      <c r="F306" s="142"/>
      <c r="G306" s="142"/>
      <c r="H306" s="142"/>
      <c r="I306" s="3"/>
      <c r="J306" s="1"/>
      <c r="K306" s="215"/>
      <c r="L306" s="215"/>
      <c r="M306" s="215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2.75" customHeight="1" x14ac:dyDescent="0.25">
      <c r="A307" s="1"/>
      <c r="B307" s="1"/>
      <c r="C307" s="119"/>
      <c r="D307" s="119"/>
      <c r="E307" s="119"/>
      <c r="F307" s="142"/>
      <c r="G307" s="142"/>
      <c r="H307" s="142"/>
      <c r="I307" s="3"/>
      <c r="J307" s="1"/>
      <c r="K307" s="215"/>
      <c r="L307" s="215"/>
      <c r="M307" s="215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2.75" customHeight="1" x14ac:dyDescent="0.25">
      <c r="A308" s="1"/>
      <c r="B308" s="1"/>
      <c r="C308" s="119"/>
      <c r="D308" s="142"/>
      <c r="E308" s="142"/>
      <c r="F308" s="142"/>
      <c r="G308" s="142"/>
      <c r="H308" s="142"/>
      <c r="I308" s="3"/>
      <c r="J308" s="1"/>
      <c r="K308" s="215"/>
      <c r="L308" s="215"/>
      <c r="M308" s="215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2.75" customHeight="1" x14ac:dyDescent="0.25">
      <c r="A309" s="1"/>
      <c r="B309" s="1"/>
      <c r="C309" s="119"/>
      <c r="D309" s="142"/>
      <c r="E309" s="142"/>
      <c r="F309" s="142"/>
      <c r="G309" s="142"/>
      <c r="H309" s="142"/>
      <c r="I309" s="3"/>
      <c r="J309" s="1"/>
      <c r="K309" s="215"/>
      <c r="L309" s="215"/>
      <c r="M309" s="215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2.75" customHeight="1" x14ac:dyDescent="0.25">
      <c r="A310" s="1"/>
      <c r="B310" s="32"/>
      <c r="C310" s="143"/>
      <c r="D310" s="143"/>
      <c r="E310" s="143"/>
      <c r="F310" s="30"/>
      <c r="G310" s="30"/>
      <c r="H310" s="142"/>
      <c r="I310" s="3"/>
      <c r="J310" s="1"/>
      <c r="K310" s="215"/>
      <c r="L310" s="215"/>
      <c r="M310" s="215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2.75" customHeight="1" x14ac:dyDescent="0.25">
      <c r="A311" s="1"/>
      <c r="B311" s="32"/>
      <c r="C311" s="143"/>
      <c r="D311" s="143"/>
      <c r="E311" s="143"/>
      <c r="F311" s="30"/>
      <c r="G311" s="30"/>
      <c r="H311" s="142"/>
      <c r="I311" s="3"/>
      <c r="J311" s="1"/>
      <c r="K311" s="215"/>
      <c r="L311" s="215"/>
      <c r="M311" s="215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2.75" customHeight="1" x14ac:dyDescent="0.25">
      <c r="A312" s="1"/>
      <c r="B312" s="32"/>
      <c r="C312" s="143"/>
      <c r="D312" s="119"/>
      <c r="E312" s="119"/>
      <c r="F312" s="30"/>
      <c r="G312" s="30"/>
      <c r="H312" s="142"/>
      <c r="I312" s="3"/>
      <c r="J312" s="1"/>
      <c r="K312" s="215"/>
      <c r="L312" s="215"/>
      <c r="M312" s="215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2.75" customHeight="1" x14ac:dyDescent="0.25">
      <c r="A313" s="1"/>
      <c r="B313" s="1"/>
      <c r="C313" s="1"/>
      <c r="D313" s="119"/>
      <c r="E313" s="119"/>
      <c r="F313" s="206"/>
      <c r="G313" s="3"/>
      <c r="H313" s="30"/>
      <c r="I313" s="3"/>
      <c r="J313" s="1"/>
      <c r="K313" s="215"/>
      <c r="L313" s="215"/>
      <c r="M313" s="215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1.25" customHeight="1" x14ac:dyDescent="0.25">
      <c r="A314" s="1"/>
      <c r="B314" s="1"/>
      <c r="C314" s="1"/>
      <c r="D314" s="1"/>
      <c r="E314" s="1"/>
      <c r="F314" s="3"/>
      <c r="G314" s="3"/>
      <c r="H314" s="3"/>
      <c r="I314" s="3"/>
      <c r="J314" s="1"/>
      <c r="K314" s="215"/>
      <c r="L314" s="215"/>
      <c r="M314" s="215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2.75" customHeight="1" x14ac:dyDescent="0.25">
      <c r="A315" s="1"/>
      <c r="B315" s="1"/>
      <c r="C315" s="1"/>
      <c r="D315" s="1"/>
      <c r="E315" s="1"/>
      <c r="F315" s="3"/>
      <c r="G315" s="3"/>
      <c r="H315" s="3"/>
      <c r="I315" s="3"/>
      <c r="J315" s="1"/>
      <c r="K315" s="215"/>
      <c r="L315" s="215"/>
      <c r="M315" s="215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2.75" customHeight="1" x14ac:dyDescent="0.25">
      <c r="A316" s="1"/>
      <c r="B316" s="153"/>
      <c r="C316" s="153"/>
      <c r="D316" s="153"/>
      <c r="E316" s="153"/>
      <c r="F316" s="154"/>
      <c r="G316" s="154"/>
      <c r="H316" s="154"/>
      <c r="I316" s="3"/>
      <c r="J316" s="1"/>
      <c r="K316" s="215"/>
      <c r="L316" s="215"/>
      <c r="M316" s="215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2.75" customHeight="1" x14ac:dyDescent="0.25">
      <c r="A317" s="1"/>
      <c r="B317" s="1"/>
      <c r="C317" s="119"/>
      <c r="D317" s="142"/>
      <c r="E317" s="142"/>
      <c r="F317" s="142"/>
      <c r="G317" s="142"/>
      <c r="H317" s="3"/>
      <c r="I317" s="3"/>
      <c r="J317" s="1"/>
      <c r="K317" s="215"/>
      <c r="L317" s="215"/>
      <c r="M317" s="215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2.75" customHeight="1" x14ac:dyDescent="0.25">
      <c r="A318" s="1"/>
      <c r="B318" s="1"/>
      <c r="C318" s="119"/>
      <c r="D318" s="142"/>
      <c r="E318" s="142"/>
      <c r="F318" s="142"/>
      <c r="G318" s="142"/>
      <c r="H318" s="3"/>
      <c r="I318" s="3"/>
      <c r="J318" s="1"/>
      <c r="K318" s="215"/>
      <c r="L318" s="215"/>
      <c r="M318" s="215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2.75" customHeight="1" x14ac:dyDescent="0.25">
      <c r="A319" s="1"/>
      <c r="B319" s="1"/>
      <c r="C319" s="119"/>
      <c r="D319" s="142"/>
      <c r="E319" s="142"/>
      <c r="F319" s="142"/>
      <c r="G319" s="142"/>
      <c r="H319" s="30"/>
      <c r="I319" s="3"/>
      <c r="J319" s="1"/>
      <c r="K319" s="215"/>
      <c r="L319" s="215"/>
      <c r="M319" s="215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2.75" customHeight="1" x14ac:dyDescent="0.25">
      <c r="A320" s="1"/>
      <c r="B320" s="32"/>
      <c r="C320" s="143"/>
      <c r="D320" s="143"/>
      <c r="E320" s="143"/>
      <c r="F320" s="30"/>
      <c r="G320" s="30"/>
      <c r="H320" s="3"/>
      <c r="I320" s="3"/>
      <c r="J320" s="1"/>
      <c r="K320" s="215"/>
      <c r="L320" s="215"/>
      <c r="M320" s="215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2.75" customHeight="1" x14ac:dyDescent="0.25">
      <c r="A321" s="1"/>
      <c r="B321" s="1"/>
      <c r="C321" s="1"/>
      <c r="D321" s="1"/>
      <c r="E321" s="1"/>
      <c r="F321" s="206"/>
      <c r="G321" s="3"/>
      <c r="H321" s="30"/>
      <c r="I321" s="3"/>
      <c r="J321" s="1"/>
      <c r="K321" s="215"/>
      <c r="L321" s="215"/>
      <c r="M321" s="215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1.25" customHeight="1" x14ac:dyDescent="0.25">
      <c r="A322" s="1"/>
      <c r="B322" s="1"/>
      <c r="C322" s="1"/>
      <c r="D322" s="1"/>
      <c r="E322" s="1"/>
      <c r="F322" s="3"/>
      <c r="G322" s="3"/>
      <c r="H322" s="3"/>
      <c r="I322" s="3"/>
      <c r="J322" s="1"/>
      <c r="K322" s="215"/>
      <c r="L322" s="215"/>
      <c r="M322" s="215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2.75" customHeight="1" x14ac:dyDescent="0.25">
      <c r="A323" s="1"/>
      <c r="B323" s="1"/>
      <c r="C323" s="217"/>
      <c r="D323" s="1"/>
      <c r="E323" s="1"/>
      <c r="F323" s="3"/>
      <c r="G323" s="3"/>
      <c r="H323" s="3"/>
      <c r="I323" s="3"/>
      <c r="J323" s="1"/>
      <c r="K323" s="215"/>
      <c r="L323" s="215"/>
      <c r="M323" s="215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2.75" customHeight="1" x14ac:dyDescent="0.25">
      <c r="A324" s="1"/>
      <c r="B324" s="1"/>
      <c r="C324" s="217"/>
      <c r="D324" s="1"/>
      <c r="E324" s="1"/>
      <c r="F324" s="3"/>
      <c r="G324" s="3"/>
      <c r="H324" s="3"/>
      <c r="I324" s="3"/>
      <c r="J324" s="1"/>
      <c r="K324" s="215"/>
      <c r="L324" s="215"/>
      <c r="M324" s="215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2.75" customHeight="1" x14ac:dyDescent="0.25">
      <c r="A325" s="1"/>
      <c r="B325" s="32"/>
      <c r="C325" s="217"/>
      <c r="D325" s="1"/>
      <c r="E325" s="1"/>
      <c r="F325" s="3"/>
      <c r="G325" s="3"/>
      <c r="H325" s="3"/>
      <c r="I325" s="3"/>
      <c r="J325" s="1"/>
      <c r="K325" s="215"/>
      <c r="L325" s="215"/>
      <c r="M325" s="215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2.75" customHeight="1" x14ac:dyDescent="0.25">
      <c r="A326" s="1"/>
      <c r="B326" s="1"/>
      <c r="C326" s="217"/>
      <c r="D326" s="1"/>
      <c r="E326" s="1"/>
      <c r="F326" s="3"/>
      <c r="G326" s="3"/>
      <c r="H326" s="3"/>
      <c r="I326" s="3"/>
      <c r="J326" s="1"/>
      <c r="K326" s="215"/>
      <c r="L326" s="215"/>
      <c r="M326" s="215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2.75" customHeight="1" x14ac:dyDescent="0.25">
      <c r="A327" s="1"/>
      <c r="B327" s="153"/>
      <c r="C327" s="153"/>
      <c r="D327" s="153"/>
      <c r="E327" s="153"/>
      <c r="F327" s="154"/>
      <c r="G327" s="154"/>
      <c r="H327" s="154"/>
      <c r="I327" s="3"/>
      <c r="J327" s="1"/>
      <c r="K327" s="215"/>
      <c r="L327" s="215"/>
      <c r="M327" s="215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2.75" customHeight="1" x14ac:dyDescent="0.25">
      <c r="A328" s="1"/>
      <c r="B328" s="1"/>
      <c r="C328" s="119"/>
      <c r="D328" s="95"/>
      <c r="E328" s="95"/>
      <c r="F328" s="218"/>
      <c r="G328" s="142"/>
      <c r="H328" s="3"/>
      <c r="I328" s="3"/>
      <c r="J328" s="1"/>
      <c r="K328" s="215"/>
      <c r="L328" s="215"/>
      <c r="M328" s="215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2.75" customHeight="1" x14ac:dyDescent="0.25">
      <c r="A329" s="1"/>
      <c r="B329" s="1"/>
      <c r="C329" s="119"/>
      <c r="D329" s="158"/>
      <c r="E329" s="158"/>
      <c r="F329" s="218"/>
      <c r="G329" s="142"/>
      <c r="H329" s="3"/>
      <c r="I329" s="3"/>
      <c r="J329" s="1"/>
      <c r="K329" s="215"/>
      <c r="L329" s="215"/>
      <c r="M329" s="215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2.75" customHeight="1" x14ac:dyDescent="0.25">
      <c r="A330" s="1"/>
      <c r="B330" s="1"/>
      <c r="C330" s="119"/>
      <c r="D330" s="95"/>
      <c r="E330" s="95"/>
      <c r="F330" s="142"/>
      <c r="G330" s="142"/>
      <c r="H330" s="3"/>
      <c r="I330" s="3"/>
      <c r="J330" s="1"/>
      <c r="K330" s="215"/>
      <c r="L330" s="215"/>
      <c r="M330" s="215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2.75" customHeight="1" x14ac:dyDescent="0.25">
      <c r="A331" s="1"/>
      <c r="B331" s="1"/>
      <c r="C331" s="119"/>
      <c r="D331" s="158"/>
      <c r="E331" s="158"/>
      <c r="F331" s="218"/>
      <c r="G331" s="142"/>
      <c r="H331" s="3"/>
      <c r="I331" s="3"/>
      <c r="J331" s="1"/>
      <c r="K331" s="215"/>
      <c r="L331" s="215"/>
      <c r="M331" s="215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2.75" customHeight="1" x14ac:dyDescent="0.25">
      <c r="A332" s="1"/>
      <c r="B332" s="1"/>
      <c r="C332" s="119"/>
      <c r="D332" s="95"/>
      <c r="E332" s="95"/>
      <c r="F332" s="142"/>
      <c r="G332" s="142"/>
      <c r="H332" s="3"/>
      <c r="I332" s="3"/>
      <c r="J332" s="1"/>
      <c r="K332" s="215"/>
      <c r="L332" s="215"/>
      <c r="M332" s="215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2.75" customHeight="1" x14ac:dyDescent="0.25">
      <c r="A333" s="1"/>
      <c r="B333" s="1"/>
      <c r="C333" s="119"/>
      <c r="D333" s="158"/>
      <c r="E333" s="158"/>
      <c r="F333" s="218"/>
      <c r="G333" s="142"/>
      <c r="H333" s="3"/>
      <c r="I333" s="3"/>
      <c r="J333" s="1"/>
      <c r="K333" s="215"/>
      <c r="L333" s="215"/>
      <c r="M333" s="215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2.75" customHeight="1" x14ac:dyDescent="0.25">
      <c r="A334" s="1"/>
      <c r="B334" s="1"/>
      <c r="C334" s="119"/>
      <c r="D334" s="95"/>
      <c r="E334" s="95"/>
      <c r="F334" s="142"/>
      <c r="G334" s="142"/>
      <c r="H334" s="3"/>
      <c r="I334" s="3"/>
      <c r="J334" s="1"/>
      <c r="K334" s="215"/>
      <c r="L334" s="215"/>
      <c r="M334" s="215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2.75" customHeight="1" x14ac:dyDescent="0.25">
      <c r="A335" s="1"/>
      <c r="B335" s="1"/>
      <c r="C335" s="119"/>
      <c r="D335" s="158"/>
      <c r="E335" s="158"/>
      <c r="F335" s="218"/>
      <c r="G335" s="142"/>
      <c r="H335" s="3"/>
      <c r="I335" s="3"/>
      <c r="J335" s="1"/>
      <c r="K335" s="215"/>
      <c r="L335" s="215"/>
      <c r="M335" s="215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2.75" customHeight="1" x14ac:dyDescent="0.25">
      <c r="A336" s="1"/>
      <c r="B336" s="1"/>
      <c r="C336" s="119"/>
      <c r="D336" s="95"/>
      <c r="E336" s="95"/>
      <c r="F336" s="142"/>
      <c r="G336" s="142"/>
      <c r="H336" s="3"/>
      <c r="I336" s="3"/>
      <c r="J336" s="1"/>
      <c r="K336" s="215"/>
      <c r="L336" s="215"/>
      <c r="M336" s="215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2.75" customHeight="1" x14ac:dyDescent="0.25">
      <c r="A337" s="1"/>
      <c r="B337" s="1"/>
      <c r="C337" s="119"/>
      <c r="D337" s="158"/>
      <c r="E337" s="158"/>
      <c r="F337" s="218"/>
      <c r="G337" s="142"/>
      <c r="H337" s="3"/>
      <c r="I337" s="3"/>
      <c r="J337" s="1"/>
      <c r="K337" s="215"/>
      <c r="L337" s="215"/>
      <c r="M337" s="215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2.75" customHeight="1" x14ac:dyDescent="0.25">
      <c r="A338" s="1"/>
      <c r="B338" s="32"/>
      <c r="C338" s="143"/>
      <c r="D338" s="219"/>
      <c r="E338" s="219"/>
      <c r="F338" s="220"/>
      <c r="G338" s="142"/>
      <c r="H338" s="3"/>
      <c r="I338" s="3"/>
      <c r="J338" s="1"/>
      <c r="K338" s="215"/>
      <c r="L338" s="215"/>
      <c r="M338" s="215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2.75" customHeight="1" x14ac:dyDescent="0.25">
      <c r="A339" s="1"/>
      <c r="B339" s="1"/>
      <c r="C339" s="1"/>
      <c r="D339" s="1"/>
      <c r="E339" s="1"/>
      <c r="F339" s="3"/>
      <c r="G339" s="3"/>
      <c r="H339" s="30"/>
      <c r="I339" s="3"/>
      <c r="J339" s="1"/>
      <c r="K339" s="215"/>
      <c r="L339" s="215"/>
      <c r="M339" s="215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1.25" customHeight="1" x14ac:dyDescent="0.25">
      <c r="A340" s="1"/>
      <c r="B340" s="1"/>
      <c r="C340" s="1"/>
      <c r="D340" s="1"/>
      <c r="E340" s="1"/>
      <c r="F340" s="3"/>
      <c r="G340" s="3"/>
      <c r="H340" s="3"/>
      <c r="I340" s="3"/>
      <c r="J340" s="1"/>
      <c r="K340" s="215"/>
      <c r="L340" s="215"/>
      <c r="M340" s="215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2.75" customHeight="1" x14ac:dyDescent="0.25">
      <c r="A341" s="1"/>
      <c r="B341" s="1"/>
      <c r="C341" s="1"/>
      <c r="D341" s="1"/>
      <c r="E341" s="1"/>
      <c r="F341" s="3"/>
      <c r="G341" s="3"/>
      <c r="H341" s="3"/>
      <c r="I341" s="3"/>
      <c r="J341" s="1"/>
      <c r="K341" s="215"/>
      <c r="L341" s="215"/>
      <c r="M341" s="215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2.75" customHeight="1" x14ac:dyDescent="0.25">
      <c r="A342" s="1"/>
      <c r="B342" s="153"/>
      <c r="C342" s="153"/>
      <c r="D342" s="153"/>
      <c r="E342" s="153"/>
      <c r="F342" s="154"/>
      <c r="G342" s="154"/>
      <c r="H342" s="154"/>
      <c r="I342" s="3"/>
      <c r="J342" s="1"/>
      <c r="K342" s="215"/>
      <c r="L342" s="215"/>
      <c r="M342" s="215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2.75" customHeight="1" x14ac:dyDescent="0.25">
      <c r="A343" s="1"/>
      <c r="B343" s="1"/>
      <c r="C343" s="119"/>
      <c r="D343" s="158"/>
      <c r="E343" s="158"/>
      <c r="F343" s="142"/>
      <c r="G343" s="142"/>
      <c r="H343" s="3"/>
      <c r="I343" s="3"/>
      <c r="J343" s="1"/>
      <c r="K343" s="215"/>
      <c r="L343" s="215"/>
      <c r="M343" s="215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2.75" customHeight="1" x14ac:dyDescent="0.25">
      <c r="A344" s="1"/>
      <c r="B344" s="1"/>
      <c r="C344" s="1"/>
      <c r="D344" s="1"/>
      <c r="E344" s="1"/>
      <c r="F344" s="3"/>
      <c r="G344" s="3"/>
      <c r="H344" s="30"/>
      <c r="I344" s="3"/>
      <c r="J344" s="1"/>
      <c r="K344" s="215"/>
      <c r="L344" s="215"/>
      <c r="M344" s="215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1.25" customHeight="1" x14ac:dyDescent="0.25">
      <c r="A345" s="1"/>
      <c r="B345" s="1"/>
      <c r="C345" s="1"/>
      <c r="D345" s="1"/>
      <c r="E345" s="1"/>
      <c r="F345" s="3"/>
      <c r="G345" s="3"/>
      <c r="H345" s="3"/>
      <c r="I345" s="3"/>
      <c r="J345" s="1"/>
      <c r="K345" s="215"/>
      <c r="L345" s="215"/>
      <c r="M345" s="215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2.75" customHeight="1" x14ac:dyDescent="0.25">
      <c r="A346" s="1"/>
      <c r="B346" s="1"/>
      <c r="C346" s="1"/>
      <c r="D346" s="1"/>
      <c r="E346" s="1"/>
      <c r="F346" s="3"/>
      <c r="G346" s="3"/>
      <c r="H346" s="3"/>
      <c r="I346" s="3"/>
      <c r="J346" s="1"/>
      <c r="K346" s="215"/>
      <c r="L346" s="215"/>
      <c r="M346" s="215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2.75" customHeight="1" x14ac:dyDescent="0.25">
      <c r="A347" s="1"/>
      <c r="B347" s="153"/>
      <c r="C347" s="153"/>
      <c r="D347" s="153"/>
      <c r="E347" s="153"/>
      <c r="F347" s="154"/>
      <c r="G347" s="154"/>
      <c r="H347" s="154"/>
      <c r="I347" s="3"/>
      <c r="J347" s="1"/>
      <c r="K347" s="215"/>
      <c r="L347" s="215"/>
      <c r="M347" s="215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2.75" customHeight="1" x14ac:dyDescent="0.25">
      <c r="A348" s="1"/>
      <c r="B348" s="1"/>
      <c r="C348" s="119"/>
      <c r="D348" s="119"/>
      <c r="E348" s="119"/>
      <c r="F348" s="142"/>
      <c r="G348" s="142"/>
      <c r="H348" s="3"/>
      <c r="I348" s="3"/>
      <c r="J348" s="1"/>
      <c r="K348" s="215"/>
      <c r="L348" s="215"/>
      <c r="M348" s="215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2.75" customHeight="1" x14ac:dyDescent="0.25">
      <c r="A349" s="1"/>
      <c r="B349" s="1"/>
      <c r="C349" s="119"/>
      <c r="D349" s="119"/>
      <c r="E349" s="119"/>
      <c r="F349" s="142"/>
      <c r="G349" s="142"/>
      <c r="H349" s="3"/>
      <c r="I349" s="3"/>
      <c r="J349" s="1"/>
      <c r="K349" s="215"/>
      <c r="L349" s="215"/>
      <c r="M349" s="215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2.75" customHeight="1" x14ac:dyDescent="0.25">
      <c r="A350" s="1"/>
      <c r="B350" s="1"/>
      <c r="C350" s="119"/>
      <c r="D350" s="142"/>
      <c r="E350" s="142"/>
      <c r="F350" s="142"/>
      <c r="G350" s="142"/>
      <c r="H350" s="3"/>
      <c r="I350" s="3"/>
      <c r="J350" s="1"/>
      <c r="K350" s="215"/>
      <c r="L350" s="215"/>
      <c r="M350" s="215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2.75" customHeight="1" x14ac:dyDescent="0.25">
      <c r="A351" s="1"/>
      <c r="B351" s="1"/>
      <c r="C351" s="119"/>
      <c r="D351" s="221"/>
      <c r="E351" s="221"/>
      <c r="F351" s="142"/>
      <c r="G351" s="142"/>
      <c r="H351" s="3"/>
      <c r="I351" s="3"/>
      <c r="J351" s="1"/>
      <c r="K351" s="215"/>
      <c r="L351" s="215"/>
      <c r="M351" s="215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2.75" customHeight="1" x14ac:dyDescent="0.25">
      <c r="A352" s="1"/>
      <c r="B352" s="1"/>
      <c r="C352" s="119"/>
      <c r="D352" s="158"/>
      <c r="E352" s="158"/>
      <c r="F352" s="142"/>
      <c r="G352" s="142"/>
      <c r="H352" s="3"/>
      <c r="I352" s="3"/>
      <c r="J352" s="1"/>
      <c r="K352" s="215"/>
      <c r="L352" s="215"/>
      <c r="M352" s="215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2.75" customHeight="1" x14ac:dyDescent="0.25">
      <c r="A353" s="1"/>
      <c r="B353" s="1"/>
      <c r="C353" s="1"/>
      <c r="D353" s="1"/>
      <c r="E353" s="1"/>
      <c r="F353" s="3"/>
      <c r="G353" s="3"/>
      <c r="H353" s="30"/>
      <c r="I353" s="3"/>
      <c r="J353" s="1"/>
      <c r="K353" s="215"/>
      <c r="L353" s="215"/>
      <c r="M353" s="215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1.25" customHeight="1" x14ac:dyDescent="0.25">
      <c r="A354" s="1"/>
      <c r="B354" s="1"/>
      <c r="C354" s="1"/>
      <c r="D354" s="1"/>
      <c r="E354" s="1"/>
      <c r="F354" s="3"/>
      <c r="G354" s="3"/>
      <c r="H354" s="3"/>
      <c r="I354" s="3"/>
      <c r="J354" s="1"/>
      <c r="K354" s="215"/>
      <c r="L354" s="215"/>
      <c r="M354" s="215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30.75" customHeight="1" x14ac:dyDescent="0.25">
      <c r="A355" s="1"/>
      <c r="B355" s="222"/>
      <c r="C355" s="222"/>
      <c r="D355" s="222"/>
      <c r="E355" s="222"/>
      <c r="F355" s="222"/>
      <c r="G355" s="222"/>
      <c r="H355" s="222"/>
      <c r="I355" s="3"/>
      <c r="J355" s="1"/>
      <c r="K355" s="215"/>
      <c r="L355" s="215"/>
      <c r="M355" s="215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1.25" customHeight="1" x14ac:dyDescent="0.25">
      <c r="A356" s="1"/>
      <c r="B356" s="1"/>
      <c r="C356" s="1"/>
      <c r="D356" s="1"/>
      <c r="E356" s="1"/>
      <c r="F356" s="3"/>
      <c r="G356" s="3"/>
      <c r="H356" s="3"/>
      <c r="I356" s="3"/>
      <c r="J356" s="1"/>
      <c r="K356" s="215"/>
      <c r="L356" s="215"/>
      <c r="M356" s="215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1.25" customHeight="1" x14ac:dyDescent="0.25">
      <c r="A357" s="1"/>
      <c r="B357" s="213"/>
      <c r="C357" s="1"/>
      <c r="D357" s="1"/>
      <c r="E357" s="1"/>
      <c r="F357" s="3"/>
      <c r="G357" s="3"/>
      <c r="H357" s="3"/>
      <c r="I357" s="3"/>
      <c r="J357" s="1"/>
      <c r="K357" s="215"/>
      <c r="L357" s="215"/>
      <c r="M357" s="215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1.25" customHeight="1" x14ac:dyDescent="0.25">
      <c r="A358" s="1"/>
      <c r="B358" s="153"/>
      <c r="C358" s="153"/>
      <c r="D358" s="153"/>
      <c r="E358" s="153"/>
      <c r="F358" s="154"/>
      <c r="G358" s="154"/>
      <c r="H358" s="154"/>
      <c r="I358" s="3"/>
      <c r="J358" s="1"/>
      <c r="K358" s="215"/>
      <c r="L358" s="215"/>
      <c r="M358" s="215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1.25" customHeight="1" x14ac:dyDescent="0.25">
      <c r="A359" s="1"/>
      <c r="B359" s="1"/>
      <c r="C359" s="119"/>
      <c r="D359" s="119"/>
      <c r="E359" s="119"/>
      <c r="F359" s="142"/>
      <c r="G359" s="142"/>
      <c r="H359" s="3"/>
      <c r="I359" s="3"/>
      <c r="J359" s="1"/>
      <c r="K359" s="215"/>
      <c r="L359" s="215"/>
      <c r="M359" s="215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1.25" customHeight="1" x14ac:dyDescent="0.25">
      <c r="A360" s="1"/>
      <c r="B360" s="1"/>
      <c r="C360" s="119"/>
      <c r="D360" s="119"/>
      <c r="E360" s="119"/>
      <c r="F360" s="142"/>
      <c r="G360" s="142"/>
      <c r="H360" s="3"/>
      <c r="I360" s="3"/>
      <c r="J360" s="1"/>
      <c r="K360" s="215"/>
      <c r="L360" s="215"/>
      <c r="M360" s="215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1.25" customHeight="1" x14ac:dyDescent="0.25">
      <c r="A361" s="1"/>
      <c r="B361" s="1"/>
      <c r="C361" s="119"/>
      <c r="D361" s="119"/>
      <c r="E361" s="119"/>
      <c r="F361" s="142"/>
      <c r="G361" s="142"/>
      <c r="H361" s="142"/>
      <c r="I361" s="3"/>
      <c r="J361" s="1"/>
      <c r="K361" s="215"/>
      <c r="L361" s="215"/>
      <c r="M361" s="215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1.25" customHeight="1" x14ac:dyDescent="0.25">
      <c r="A362" s="1"/>
      <c r="B362" s="1"/>
      <c r="C362" s="119"/>
      <c r="D362" s="142"/>
      <c r="E362" s="142"/>
      <c r="F362" s="142"/>
      <c r="G362" s="142"/>
      <c r="H362" s="3"/>
      <c r="I362" s="3"/>
      <c r="J362" s="1"/>
      <c r="K362" s="215"/>
      <c r="L362" s="215"/>
      <c r="M362" s="215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1.25" customHeight="1" x14ac:dyDescent="0.25">
      <c r="A363" s="1"/>
      <c r="B363" s="32"/>
      <c r="C363" s="143"/>
      <c r="D363" s="143"/>
      <c r="E363" s="143"/>
      <c r="F363" s="30"/>
      <c r="G363" s="30"/>
      <c r="H363" s="3"/>
      <c r="I363" s="3"/>
      <c r="J363" s="1"/>
      <c r="K363" s="215"/>
      <c r="L363" s="215"/>
      <c r="M363" s="215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1.25" customHeight="1" x14ac:dyDescent="0.25">
      <c r="A364" s="1"/>
      <c r="B364" s="32"/>
      <c r="C364" s="143"/>
      <c r="D364" s="143"/>
      <c r="E364" s="143"/>
      <c r="F364" s="30"/>
      <c r="G364" s="30"/>
      <c r="H364" s="3"/>
      <c r="I364" s="3"/>
      <c r="J364" s="1"/>
      <c r="K364" s="215"/>
      <c r="L364" s="215"/>
      <c r="M364" s="215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1.25" customHeight="1" x14ac:dyDescent="0.25">
      <c r="A365" s="1"/>
      <c r="B365" s="32"/>
      <c r="C365" s="143"/>
      <c r="D365" s="119"/>
      <c r="E365" s="119"/>
      <c r="F365" s="30"/>
      <c r="G365" s="30"/>
      <c r="H365" s="3"/>
      <c r="I365" s="3"/>
      <c r="J365" s="1"/>
      <c r="K365" s="215"/>
      <c r="L365" s="215"/>
      <c r="M365" s="215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1.25" customHeight="1" x14ac:dyDescent="0.25">
      <c r="A366" s="1"/>
      <c r="B366" s="216"/>
      <c r="C366" s="216"/>
      <c r="D366" s="216"/>
      <c r="E366" s="216"/>
      <c r="F366" s="206"/>
      <c r="G366" s="3"/>
      <c r="H366" s="30"/>
      <c r="I366" s="3"/>
      <c r="J366" s="1"/>
      <c r="K366" s="215"/>
      <c r="L366" s="215"/>
      <c r="M366" s="215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1.25" customHeight="1" x14ac:dyDescent="0.25">
      <c r="A367" s="1"/>
      <c r="B367" s="1"/>
      <c r="C367" s="1"/>
      <c r="D367" s="1"/>
      <c r="E367" s="1"/>
      <c r="F367" s="3"/>
      <c r="G367" s="3"/>
      <c r="H367" s="3"/>
      <c r="I367" s="3"/>
      <c r="J367" s="1"/>
      <c r="K367" s="215"/>
      <c r="L367" s="215"/>
      <c r="M367" s="215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1.25" customHeight="1" x14ac:dyDescent="0.25">
      <c r="A368" s="1"/>
      <c r="B368" s="213"/>
      <c r="C368" s="1"/>
      <c r="D368" s="1"/>
      <c r="E368" s="1"/>
      <c r="F368" s="3"/>
      <c r="G368" s="3"/>
      <c r="H368" s="3"/>
      <c r="I368" s="3"/>
      <c r="J368" s="1"/>
      <c r="K368" s="215"/>
      <c r="L368" s="215"/>
      <c r="M368" s="215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1.25" customHeight="1" x14ac:dyDescent="0.25">
      <c r="A369" s="1"/>
      <c r="B369" s="153"/>
      <c r="C369" s="153"/>
      <c r="D369" s="153"/>
      <c r="E369" s="153"/>
      <c r="F369" s="154"/>
      <c r="G369" s="154"/>
      <c r="H369" s="154"/>
      <c r="I369" s="3"/>
      <c r="J369" s="1"/>
      <c r="K369" s="215"/>
      <c r="L369" s="215"/>
      <c r="M369" s="215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1.25" customHeight="1" x14ac:dyDescent="0.25">
      <c r="A370" s="1"/>
      <c r="B370" s="1"/>
      <c r="C370" s="119"/>
      <c r="D370" s="119"/>
      <c r="E370" s="119"/>
      <c r="F370" s="142"/>
      <c r="G370" s="142"/>
      <c r="H370" s="142"/>
      <c r="I370" s="3"/>
      <c r="J370" s="1"/>
      <c r="K370" s="215"/>
      <c r="L370" s="215"/>
      <c r="M370" s="215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1.25" customHeight="1" x14ac:dyDescent="0.25">
      <c r="A371" s="1"/>
      <c r="B371" s="1"/>
      <c r="C371" s="119"/>
      <c r="D371" s="119"/>
      <c r="E371" s="119"/>
      <c r="F371" s="142"/>
      <c r="G371" s="142"/>
      <c r="H371" s="142"/>
      <c r="I371" s="3"/>
      <c r="J371" s="1"/>
      <c r="K371" s="215"/>
      <c r="L371" s="215"/>
      <c r="M371" s="215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1.25" customHeight="1" x14ac:dyDescent="0.25">
      <c r="A372" s="1"/>
      <c r="B372" s="1"/>
      <c r="C372" s="119"/>
      <c r="D372" s="142"/>
      <c r="E372" s="142"/>
      <c r="F372" s="142"/>
      <c r="G372" s="142"/>
      <c r="H372" s="142"/>
      <c r="I372" s="3"/>
      <c r="J372" s="1"/>
      <c r="K372" s="215"/>
      <c r="L372" s="215"/>
      <c r="M372" s="215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1.25" customHeight="1" x14ac:dyDescent="0.25">
      <c r="A373" s="1"/>
      <c r="B373" s="1"/>
      <c r="C373" s="119"/>
      <c r="D373" s="142"/>
      <c r="E373" s="142"/>
      <c r="F373" s="142"/>
      <c r="G373" s="142"/>
      <c r="H373" s="142"/>
      <c r="I373" s="3"/>
      <c r="J373" s="1"/>
      <c r="K373" s="215"/>
      <c r="L373" s="215"/>
      <c r="M373" s="215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1.25" customHeight="1" x14ac:dyDescent="0.25">
      <c r="A374" s="1"/>
      <c r="B374" s="32"/>
      <c r="C374" s="143"/>
      <c r="D374" s="143"/>
      <c r="E374" s="143"/>
      <c r="F374" s="30"/>
      <c r="G374" s="30"/>
      <c r="H374" s="142"/>
      <c r="I374" s="3"/>
      <c r="J374" s="1"/>
      <c r="K374" s="215"/>
      <c r="L374" s="215"/>
      <c r="M374" s="215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1.25" customHeight="1" x14ac:dyDescent="0.25">
      <c r="A375" s="1"/>
      <c r="B375" s="32"/>
      <c r="C375" s="143"/>
      <c r="D375" s="143"/>
      <c r="E375" s="143"/>
      <c r="F375" s="30"/>
      <c r="G375" s="30"/>
      <c r="H375" s="142"/>
      <c r="I375" s="3"/>
      <c r="J375" s="1"/>
      <c r="K375" s="215"/>
      <c r="L375" s="215"/>
      <c r="M375" s="215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1.25" customHeight="1" x14ac:dyDescent="0.25">
      <c r="A376" s="1"/>
      <c r="B376" s="32"/>
      <c r="C376" s="143"/>
      <c r="D376" s="119"/>
      <c r="E376" s="119"/>
      <c r="F376" s="30"/>
      <c r="G376" s="30"/>
      <c r="H376" s="142"/>
      <c r="I376" s="3"/>
      <c r="J376" s="1"/>
      <c r="K376" s="215"/>
      <c r="L376" s="215"/>
      <c r="M376" s="215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1.25" customHeight="1" x14ac:dyDescent="0.25">
      <c r="A377" s="1"/>
      <c r="B377" s="1"/>
      <c r="C377" s="1"/>
      <c r="D377" s="119"/>
      <c r="E377" s="119"/>
      <c r="F377" s="206"/>
      <c r="G377" s="3"/>
      <c r="H377" s="30"/>
      <c r="I377" s="3"/>
      <c r="J377" s="1"/>
      <c r="K377" s="215"/>
      <c r="L377" s="215"/>
      <c r="M377" s="215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1.25" customHeight="1" x14ac:dyDescent="0.25">
      <c r="A378" s="1"/>
      <c r="B378" s="1"/>
      <c r="C378" s="1"/>
      <c r="D378" s="1"/>
      <c r="E378" s="1"/>
      <c r="F378" s="3"/>
      <c r="G378" s="3"/>
      <c r="H378" s="3"/>
      <c r="I378" s="3"/>
      <c r="J378" s="1"/>
      <c r="K378" s="215"/>
      <c r="L378" s="215"/>
      <c r="M378" s="215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1.25" customHeight="1" x14ac:dyDescent="0.25">
      <c r="A379" s="1"/>
      <c r="B379" s="1"/>
      <c r="C379" s="1"/>
      <c r="D379" s="1"/>
      <c r="E379" s="1"/>
      <c r="F379" s="3"/>
      <c r="G379" s="3"/>
      <c r="H379" s="3"/>
      <c r="I379" s="3"/>
      <c r="J379" s="1"/>
      <c r="K379" s="215"/>
      <c r="L379" s="215"/>
      <c r="M379" s="215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1.25" customHeight="1" x14ac:dyDescent="0.25">
      <c r="A380" s="1"/>
      <c r="B380" s="153"/>
      <c r="C380" s="153"/>
      <c r="D380" s="153"/>
      <c r="E380" s="153"/>
      <c r="F380" s="154"/>
      <c r="G380" s="154"/>
      <c r="H380" s="154"/>
      <c r="I380" s="3"/>
      <c r="J380" s="1"/>
      <c r="K380" s="215"/>
      <c r="L380" s="215"/>
      <c r="M380" s="215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1.25" customHeight="1" x14ac:dyDescent="0.25">
      <c r="A381" s="1"/>
      <c r="B381" s="1"/>
      <c r="C381" s="119"/>
      <c r="D381" s="142"/>
      <c r="E381" s="142"/>
      <c r="F381" s="142"/>
      <c r="G381" s="142"/>
      <c r="H381" s="3"/>
      <c r="I381" s="3"/>
      <c r="J381" s="1"/>
      <c r="K381" s="215"/>
      <c r="L381" s="215"/>
      <c r="M381" s="215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1.25" customHeight="1" x14ac:dyDescent="0.25">
      <c r="A382" s="1"/>
      <c r="B382" s="1"/>
      <c r="C382" s="119"/>
      <c r="D382" s="142"/>
      <c r="E382" s="142"/>
      <c r="F382" s="142"/>
      <c r="G382" s="142"/>
      <c r="H382" s="3"/>
      <c r="I382" s="3"/>
      <c r="J382" s="1"/>
      <c r="K382" s="215"/>
      <c r="L382" s="215"/>
      <c r="M382" s="215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1.25" customHeight="1" x14ac:dyDescent="0.25">
      <c r="A383" s="1"/>
      <c r="B383" s="1"/>
      <c r="C383" s="119"/>
      <c r="D383" s="142"/>
      <c r="E383" s="142"/>
      <c r="F383" s="142"/>
      <c r="G383" s="142"/>
      <c r="H383" s="30"/>
      <c r="I383" s="3"/>
      <c r="J383" s="1"/>
      <c r="K383" s="215"/>
      <c r="L383" s="215"/>
      <c r="M383" s="215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1.25" customHeight="1" x14ac:dyDescent="0.25">
      <c r="A384" s="1"/>
      <c r="B384" s="32"/>
      <c r="C384" s="143"/>
      <c r="D384" s="143"/>
      <c r="E384" s="143"/>
      <c r="F384" s="30"/>
      <c r="G384" s="30"/>
      <c r="H384" s="3"/>
      <c r="I384" s="3"/>
      <c r="J384" s="1"/>
      <c r="K384" s="215"/>
      <c r="L384" s="215"/>
      <c r="M384" s="215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1.25" customHeight="1" x14ac:dyDescent="0.25">
      <c r="A385" s="1"/>
      <c r="B385" s="1"/>
      <c r="C385" s="1"/>
      <c r="D385" s="1"/>
      <c r="E385" s="1"/>
      <c r="F385" s="206"/>
      <c r="G385" s="3"/>
      <c r="H385" s="30"/>
      <c r="I385" s="3"/>
      <c r="J385" s="1"/>
      <c r="K385" s="215"/>
      <c r="L385" s="215"/>
      <c r="M385" s="215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1.25" customHeight="1" x14ac:dyDescent="0.25">
      <c r="A386" s="1"/>
      <c r="B386" s="1"/>
      <c r="C386" s="1"/>
      <c r="D386" s="1"/>
      <c r="E386" s="1"/>
      <c r="F386" s="3"/>
      <c r="G386" s="3"/>
      <c r="H386" s="3"/>
      <c r="I386" s="3"/>
      <c r="J386" s="1"/>
      <c r="K386" s="215"/>
      <c r="L386" s="215"/>
      <c r="M386" s="215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1.25" customHeight="1" x14ac:dyDescent="0.25">
      <c r="A387" s="1"/>
      <c r="B387" s="1"/>
      <c r="C387" s="217"/>
      <c r="D387" s="1"/>
      <c r="E387" s="1"/>
      <c r="F387" s="3"/>
      <c r="G387" s="3"/>
      <c r="H387" s="3"/>
      <c r="I387" s="3"/>
      <c r="J387" s="1"/>
      <c r="K387" s="215"/>
      <c r="L387" s="215"/>
      <c r="M387" s="215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1.25" customHeight="1" x14ac:dyDescent="0.25">
      <c r="A388" s="1"/>
      <c r="B388" s="1"/>
      <c r="C388" s="217"/>
      <c r="D388" s="1"/>
      <c r="E388" s="1"/>
      <c r="F388" s="3"/>
      <c r="G388" s="3"/>
      <c r="H388" s="3"/>
      <c r="I388" s="3"/>
      <c r="J388" s="1"/>
      <c r="K388" s="215"/>
      <c r="L388" s="215"/>
      <c r="M388" s="215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1.25" customHeight="1" x14ac:dyDescent="0.25">
      <c r="A389" s="1"/>
      <c r="B389" s="32"/>
      <c r="C389" s="217"/>
      <c r="D389" s="1"/>
      <c r="E389" s="1"/>
      <c r="F389" s="3"/>
      <c r="G389" s="3"/>
      <c r="H389" s="3"/>
      <c r="I389" s="3"/>
      <c r="J389" s="1"/>
      <c r="K389" s="215"/>
      <c r="L389" s="215"/>
      <c r="M389" s="215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1.25" customHeight="1" x14ac:dyDescent="0.25">
      <c r="A390" s="1"/>
      <c r="B390" s="1"/>
      <c r="C390" s="217"/>
      <c r="D390" s="1"/>
      <c r="E390" s="1"/>
      <c r="F390" s="3"/>
      <c r="G390" s="3"/>
      <c r="H390" s="3"/>
      <c r="I390" s="3"/>
      <c r="J390" s="1"/>
      <c r="K390" s="215"/>
      <c r="L390" s="215"/>
      <c r="M390" s="215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1.25" customHeight="1" x14ac:dyDescent="0.25">
      <c r="A391" s="1"/>
      <c r="B391" s="153"/>
      <c r="C391" s="153"/>
      <c r="D391" s="153"/>
      <c r="E391" s="153"/>
      <c r="F391" s="154"/>
      <c r="G391" s="154"/>
      <c r="H391" s="154"/>
      <c r="I391" s="3"/>
      <c r="J391" s="1"/>
      <c r="K391" s="215"/>
      <c r="L391" s="215"/>
      <c r="M391" s="215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1.25" customHeight="1" x14ac:dyDescent="0.25">
      <c r="A392" s="1"/>
      <c r="B392" s="1"/>
      <c r="C392" s="119"/>
      <c r="D392" s="95"/>
      <c r="E392" s="95"/>
      <c r="F392" s="218"/>
      <c r="G392" s="142"/>
      <c r="H392" s="3"/>
      <c r="I392" s="3"/>
      <c r="J392" s="1"/>
      <c r="K392" s="215"/>
      <c r="L392" s="215"/>
      <c r="M392" s="215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1.25" customHeight="1" x14ac:dyDescent="0.25">
      <c r="A393" s="1"/>
      <c r="B393" s="1"/>
      <c r="C393" s="119"/>
      <c r="D393" s="158"/>
      <c r="E393" s="158"/>
      <c r="F393" s="218"/>
      <c r="G393" s="142"/>
      <c r="H393" s="3"/>
      <c r="I393" s="3"/>
      <c r="J393" s="1"/>
      <c r="K393" s="215"/>
      <c r="L393" s="215"/>
      <c r="M393" s="215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1.25" customHeight="1" x14ac:dyDescent="0.25">
      <c r="A394" s="1"/>
      <c r="B394" s="1"/>
      <c r="C394" s="119"/>
      <c r="D394" s="95"/>
      <c r="E394" s="95"/>
      <c r="F394" s="142"/>
      <c r="G394" s="142"/>
      <c r="H394" s="3"/>
      <c r="I394" s="3"/>
      <c r="J394" s="1"/>
      <c r="K394" s="215"/>
      <c r="L394" s="215"/>
      <c r="M394" s="215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1.25" customHeight="1" x14ac:dyDescent="0.25">
      <c r="A395" s="1"/>
      <c r="B395" s="1"/>
      <c r="C395" s="119"/>
      <c r="D395" s="158"/>
      <c r="E395" s="158"/>
      <c r="F395" s="218"/>
      <c r="G395" s="142"/>
      <c r="H395" s="3"/>
      <c r="I395" s="3"/>
      <c r="J395" s="1"/>
      <c r="K395" s="215"/>
      <c r="L395" s="215"/>
      <c r="M395" s="215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1.25" customHeight="1" x14ac:dyDescent="0.25">
      <c r="A396" s="1"/>
      <c r="B396" s="1"/>
      <c r="C396" s="119"/>
      <c r="D396" s="95"/>
      <c r="E396" s="95"/>
      <c r="F396" s="142"/>
      <c r="G396" s="142"/>
      <c r="H396" s="3"/>
      <c r="I396" s="3"/>
      <c r="J396" s="1"/>
      <c r="K396" s="215"/>
      <c r="L396" s="215"/>
      <c r="M396" s="215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1.25" customHeight="1" x14ac:dyDescent="0.25">
      <c r="A397" s="1"/>
      <c r="B397" s="1"/>
      <c r="C397" s="119"/>
      <c r="D397" s="158"/>
      <c r="E397" s="158"/>
      <c r="F397" s="218"/>
      <c r="G397" s="142"/>
      <c r="H397" s="3"/>
      <c r="I397" s="3"/>
      <c r="J397" s="1"/>
      <c r="K397" s="215"/>
      <c r="L397" s="215"/>
      <c r="M397" s="215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1.25" customHeight="1" x14ac:dyDescent="0.25">
      <c r="A398" s="1"/>
      <c r="B398" s="1"/>
      <c r="C398" s="119"/>
      <c r="D398" s="95"/>
      <c r="E398" s="95"/>
      <c r="F398" s="142"/>
      <c r="G398" s="142"/>
      <c r="H398" s="3"/>
      <c r="I398" s="3"/>
      <c r="J398" s="1"/>
      <c r="K398" s="215"/>
      <c r="L398" s="215"/>
      <c r="M398" s="215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1.25" customHeight="1" x14ac:dyDescent="0.25">
      <c r="A399" s="1"/>
      <c r="B399" s="1"/>
      <c r="C399" s="119"/>
      <c r="D399" s="158"/>
      <c r="E399" s="158"/>
      <c r="F399" s="218"/>
      <c r="G399" s="142"/>
      <c r="H399" s="3"/>
      <c r="I399" s="3"/>
      <c r="J399" s="1"/>
      <c r="K399" s="215"/>
      <c r="L399" s="215"/>
      <c r="M399" s="215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1.25" customHeight="1" x14ac:dyDescent="0.25">
      <c r="A400" s="1"/>
      <c r="B400" s="1"/>
      <c r="C400" s="119"/>
      <c r="D400" s="95"/>
      <c r="E400" s="95"/>
      <c r="F400" s="142"/>
      <c r="G400" s="142"/>
      <c r="H400" s="3"/>
      <c r="I400" s="3"/>
      <c r="J400" s="1"/>
      <c r="K400" s="215"/>
      <c r="L400" s="215"/>
      <c r="M400" s="215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1.25" customHeight="1" x14ac:dyDescent="0.25">
      <c r="A401" s="1"/>
      <c r="B401" s="1"/>
      <c r="C401" s="119"/>
      <c r="D401" s="158"/>
      <c r="E401" s="158"/>
      <c r="F401" s="218"/>
      <c r="G401" s="142"/>
      <c r="H401" s="3"/>
      <c r="I401" s="3"/>
      <c r="J401" s="1"/>
      <c r="K401" s="215"/>
      <c r="L401" s="215"/>
      <c r="M401" s="215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1.25" customHeight="1" x14ac:dyDescent="0.25">
      <c r="A402" s="1"/>
      <c r="B402" s="32"/>
      <c r="C402" s="143"/>
      <c r="D402" s="219"/>
      <c r="E402" s="219"/>
      <c r="F402" s="220"/>
      <c r="G402" s="142"/>
      <c r="H402" s="3"/>
      <c r="I402" s="3"/>
      <c r="J402" s="1"/>
      <c r="K402" s="215"/>
      <c r="L402" s="215"/>
      <c r="M402" s="215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1.25" customHeight="1" x14ac:dyDescent="0.25">
      <c r="A403" s="1"/>
      <c r="B403" s="1"/>
      <c r="C403" s="1"/>
      <c r="D403" s="1"/>
      <c r="E403" s="1"/>
      <c r="F403" s="3"/>
      <c r="G403" s="3"/>
      <c r="H403" s="30"/>
      <c r="I403" s="3"/>
      <c r="J403" s="1"/>
      <c r="K403" s="215"/>
      <c r="L403" s="215"/>
      <c r="M403" s="215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1.25" customHeight="1" x14ac:dyDescent="0.25">
      <c r="A404" s="1"/>
      <c r="B404" s="1"/>
      <c r="C404" s="1"/>
      <c r="D404" s="1"/>
      <c r="E404" s="1"/>
      <c r="F404" s="3"/>
      <c r="G404" s="3"/>
      <c r="H404" s="3"/>
      <c r="I404" s="3"/>
      <c r="J404" s="1"/>
      <c r="K404" s="215"/>
      <c r="L404" s="215"/>
      <c r="M404" s="215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1.25" customHeight="1" x14ac:dyDescent="0.25">
      <c r="A405" s="1"/>
      <c r="B405" s="1"/>
      <c r="C405" s="1"/>
      <c r="D405" s="1"/>
      <c r="E405" s="1"/>
      <c r="F405" s="3"/>
      <c r="G405" s="3"/>
      <c r="H405" s="3"/>
      <c r="I405" s="3"/>
      <c r="J405" s="1"/>
      <c r="K405" s="215"/>
      <c r="L405" s="215"/>
      <c r="M405" s="215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1.25" customHeight="1" x14ac:dyDescent="0.25">
      <c r="A406" s="1"/>
      <c r="B406" s="153"/>
      <c r="C406" s="153"/>
      <c r="D406" s="153"/>
      <c r="E406" s="153"/>
      <c r="F406" s="154"/>
      <c r="G406" s="154"/>
      <c r="H406" s="154"/>
      <c r="I406" s="3"/>
      <c r="J406" s="1"/>
      <c r="K406" s="215"/>
      <c r="L406" s="215"/>
      <c r="M406" s="215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1.25" customHeight="1" x14ac:dyDescent="0.25">
      <c r="A407" s="1"/>
      <c r="B407" s="1"/>
      <c r="C407" s="119"/>
      <c r="D407" s="158"/>
      <c r="E407" s="158"/>
      <c r="F407" s="142"/>
      <c r="G407" s="142"/>
      <c r="H407" s="3"/>
      <c r="I407" s="3"/>
      <c r="J407" s="1"/>
      <c r="K407" s="215"/>
      <c r="L407" s="215"/>
      <c r="M407" s="215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1.25" customHeight="1" x14ac:dyDescent="0.25">
      <c r="A408" s="1"/>
      <c r="B408" s="1"/>
      <c r="C408" s="1"/>
      <c r="D408" s="1"/>
      <c r="E408" s="1"/>
      <c r="F408" s="3"/>
      <c r="G408" s="3"/>
      <c r="H408" s="30"/>
      <c r="I408" s="3"/>
      <c r="J408" s="1"/>
      <c r="K408" s="215"/>
      <c r="L408" s="215"/>
      <c r="M408" s="215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1.25" customHeight="1" x14ac:dyDescent="0.25">
      <c r="A409" s="1"/>
      <c r="B409" s="1"/>
      <c r="C409" s="1"/>
      <c r="D409" s="1"/>
      <c r="E409" s="1"/>
      <c r="F409" s="3"/>
      <c r="G409" s="3"/>
      <c r="H409" s="3"/>
      <c r="I409" s="3"/>
      <c r="J409" s="1"/>
      <c r="K409" s="215"/>
      <c r="L409" s="215"/>
      <c r="M409" s="215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1.25" customHeight="1" x14ac:dyDescent="0.25">
      <c r="A410" s="1"/>
      <c r="B410" s="1"/>
      <c r="C410" s="1"/>
      <c r="D410" s="1"/>
      <c r="E410" s="1"/>
      <c r="F410" s="3"/>
      <c r="G410" s="3"/>
      <c r="H410" s="3"/>
      <c r="I410" s="3"/>
      <c r="J410" s="1"/>
      <c r="K410" s="215"/>
      <c r="L410" s="215"/>
      <c r="M410" s="215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1.25" customHeight="1" x14ac:dyDescent="0.25">
      <c r="A411" s="1"/>
      <c r="B411" s="153"/>
      <c r="C411" s="153"/>
      <c r="D411" s="153"/>
      <c r="E411" s="153"/>
      <c r="F411" s="154"/>
      <c r="G411" s="154"/>
      <c r="H411" s="154"/>
      <c r="I411" s="3"/>
      <c r="J411" s="1"/>
      <c r="K411" s="215"/>
      <c r="L411" s="215"/>
      <c r="M411" s="215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1.25" customHeight="1" x14ac:dyDescent="0.25">
      <c r="A412" s="1"/>
      <c r="B412" s="1"/>
      <c r="C412" s="119"/>
      <c r="D412" s="119"/>
      <c r="E412" s="119"/>
      <c r="F412" s="142"/>
      <c r="G412" s="142"/>
      <c r="H412" s="3"/>
      <c r="I412" s="3"/>
      <c r="J412" s="1"/>
      <c r="K412" s="215"/>
      <c r="L412" s="215"/>
      <c r="M412" s="215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1.25" customHeight="1" x14ac:dyDescent="0.25">
      <c r="A413" s="1"/>
      <c r="B413" s="1"/>
      <c r="C413" s="119"/>
      <c r="D413" s="119"/>
      <c r="E413" s="119"/>
      <c r="F413" s="142"/>
      <c r="G413" s="142"/>
      <c r="H413" s="3"/>
      <c r="I413" s="3"/>
      <c r="J413" s="1"/>
      <c r="K413" s="215"/>
      <c r="L413" s="215"/>
      <c r="M413" s="215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1.25" customHeight="1" x14ac:dyDescent="0.25">
      <c r="A414" s="1"/>
      <c r="B414" s="1"/>
      <c r="C414" s="119"/>
      <c r="D414" s="142"/>
      <c r="E414" s="142"/>
      <c r="F414" s="142"/>
      <c r="G414" s="142"/>
      <c r="H414" s="3"/>
      <c r="I414" s="3"/>
      <c r="J414" s="1"/>
      <c r="K414" s="215"/>
      <c r="L414" s="215"/>
      <c r="M414" s="215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1.25" customHeight="1" x14ac:dyDescent="0.25">
      <c r="A415" s="1"/>
      <c r="B415" s="1"/>
      <c r="C415" s="119"/>
      <c r="D415" s="221"/>
      <c r="E415" s="221"/>
      <c r="F415" s="142"/>
      <c r="G415" s="142"/>
      <c r="H415" s="3"/>
      <c r="I415" s="3"/>
      <c r="J415" s="1"/>
      <c r="K415" s="215"/>
      <c r="L415" s="215"/>
      <c r="M415" s="215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1.25" customHeight="1" x14ac:dyDescent="0.25">
      <c r="A416" s="1"/>
      <c r="B416" s="1"/>
      <c r="C416" s="119"/>
      <c r="D416" s="158"/>
      <c r="E416" s="158"/>
      <c r="F416" s="142"/>
      <c r="G416" s="142"/>
      <c r="H416" s="3"/>
      <c r="I416" s="3"/>
      <c r="J416" s="1"/>
      <c r="K416" s="215"/>
      <c r="L416" s="215"/>
      <c r="M416" s="215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1.25" customHeight="1" x14ac:dyDescent="0.25">
      <c r="A417" s="1"/>
      <c r="B417" s="1"/>
      <c r="C417" s="1"/>
      <c r="D417" s="1"/>
      <c r="E417" s="1"/>
      <c r="F417" s="3"/>
      <c r="G417" s="3"/>
      <c r="H417" s="30"/>
      <c r="I417" s="3"/>
      <c r="J417" s="1"/>
      <c r="K417" s="215"/>
      <c r="L417" s="215"/>
      <c r="M417" s="215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1.25" customHeight="1" x14ac:dyDescent="0.25">
      <c r="A418" s="1"/>
      <c r="B418" s="1"/>
      <c r="C418" s="1"/>
      <c r="D418" s="1"/>
      <c r="E418" s="1"/>
      <c r="F418" s="3"/>
      <c r="G418" s="3"/>
      <c r="H418" s="3"/>
      <c r="I418" s="3"/>
      <c r="J418" s="1"/>
      <c r="K418" s="215"/>
      <c r="L418" s="215"/>
      <c r="M418" s="215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46.5" customHeight="1" x14ac:dyDescent="0.25">
      <c r="A419" s="1"/>
      <c r="B419" s="214"/>
      <c r="C419" s="214"/>
      <c r="D419" s="214"/>
      <c r="E419" s="214"/>
      <c r="F419" s="214"/>
      <c r="G419" s="214"/>
      <c r="H419" s="214"/>
      <c r="I419" s="3"/>
      <c r="J419" s="1"/>
      <c r="K419" s="215"/>
      <c r="L419" s="215"/>
      <c r="M419" s="215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1.25" customHeight="1" x14ac:dyDescent="0.25">
      <c r="A420" s="1"/>
      <c r="B420" s="1"/>
      <c r="C420" s="1"/>
      <c r="D420" s="1"/>
      <c r="E420" s="1"/>
      <c r="F420" s="3"/>
      <c r="G420" s="3"/>
      <c r="H420" s="3"/>
      <c r="I420" s="3"/>
      <c r="J420" s="1"/>
      <c r="K420" s="215"/>
      <c r="L420" s="215"/>
      <c r="M420" s="215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1.25" customHeight="1" x14ac:dyDescent="0.25">
      <c r="A421" s="1"/>
      <c r="B421" s="213"/>
      <c r="C421" s="1"/>
      <c r="D421" s="1"/>
      <c r="E421" s="1"/>
      <c r="F421" s="3"/>
      <c r="G421" s="3"/>
      <c r="H421" s="3"/>
      <c r="I421" s="3"/>
      <c r="J421" s="1"/>
      <c r="K421" s="215"/>
      <c r="L421" s="215"/>
      <c r="M421" s="215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1.25" customHeight="1" x14ac:dyDescent="0.25">
      <c r="A422" s="1"/>
      <c r="B422" s="153"/>
      <c r="C422" s="153"/>
      <c r="D422" s="153"/>
      <c r="E422" s="153"/>
      <c r="F422" s="154"/>
      <c r="G422" s="154"/>
      <c r="H422" s="154"/>
      <c r="I422" s="3"/>
      <c r="J422" s="1"/>
      <c r="K422" s="215"/>
      <c r="L422" s="215"/>
      <c r="M422" s="215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1.25" customHeight="1" x14ac:dyDescent="0.25">
      <c r="A423" s="1"/>
      <c r="B423" s="1"/>
      <c r="C423" s="119"/>
      <c r="D423" s="119"/>
      <c r="E423" s="119"/>
      <c r="F423" s="142"/>
      <c r="G423" s="142"/>
      <c r="H423" s="3"/>
      <c r="I423" s="3"/>
      <c r="J423" s="1"/>
      <c r="K423" s="215"/>
      <c r="L423" s="215"/>
      <c r="M423" s="215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1.25" customHeight="1" x14ac:dyDescent="0.25">
      <c r="A424" s="1"/>
      <c r="B424" s="1"/>
      <c r="C424" s="119"/>
      <c r="D424" s="119"/>
      <c r="E424" s="119"/>
      <c r="F424" s="142"/>
      <c r="G424" s="142"/>
      <c r="H424" s="3"/>
      <c r="I424" s="3"/>
      <c r="J424" s="1"/>
      <c r="K424" s="215"/>
      <c r="L424" s="215"/>
      <c r="M424" s="215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1.25" customHeight="1" x14ac:dyDescent="0.25">
      <c r="A425" s="1"/>
      <c r="B425" s="1"/>
      <c r="C425" s="119"/>
      <c r="D425" s="119"/>
      <c r="E425" s="119"/>
      <c r="F425" s="142"/>
      <c r="G425" s="142"/>
      <c r="H425" s="142"/>
      <c r="I425" s="3"/>
      <c r="J425" s="1"/>
      <c r="K425" s="215"/>
      <c r="L425" s="215"/>
      <c r="M425" s="215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1.25" customHeight="1" x14ac:dyDescent="0.25">
      <c r="A426" s="1"/>
      <c r="B426" s="1"/>
      <c r="C426" s="119"/>
      <c r="D426" s="142"/>
      <c r="E426" s="142"/>
      <c r="F426" s="142"/>
      <c r="G426" s="142"/>
      <c r="H426" s="3"/>
      <c r="I426" s="3"/>
      <c r="J426" s="1"/>
      <c r="K426" s="215"/>
      <c r="L426" s="215"/>
      <c r="M426" s="215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1.25" customHeight="1" x14ac:dyDescent="0.25">
      <c r="A427" s="1"/>
      <c r="B427" s="32"/>
      <c r="C427" s="143"/>
      <c r="D427" s="143"/>
      <c r="E427" s="143"/>
      <c r="F427" s="30"/>
      <c r="G427" s="30"/>
      <c r="H427" s="3"/>
      <c r="I427" s="3"/>
      <c r="J427" s="1"/>
      <c r="K427" s="215"/>
      <c r="L427" s="215"/>
      <c r="M427" s="215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1.25" customHeight="1" x14ac:dyDescent="0.25">
      <c r="A428" s="1"/>
      <c r="B428" s="1"/>
      <c r="C428" s="119"/>
      <c r="D428" s="119"/>
      <c r="E428" s="119"/>
      <c r="F428" s="142"/>
      <c r="G428" s="142"/>
      <c r="H428" s="3"/>
      <c r="I428" s="3"/>
      <c r="J428" s="1"/>
      <c r="K428" s="215"/>
      <c r="L428" s="215"/>
      <c r="M428" s="215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1.25" customHeight="1" x14ac:dyDescent="0.25">
      <c r="A429" s="1"/>
      <c r="B429" s="1"/>
      <c r="C429" s="119"/>
      <c r="D429" s="119"/>
      <c r="E429" s="119"/>
      <c r="F429" s="142"/>
      <c r="G429" s="142"/>
      <c r="H429" s="3"/>
      <c r="I429" s="3"/>
      <c r="J429" s="1"/>
      <c r="K429" s="215"/>
      <c r="L429" s="215"/>
      <c r="M429" s="215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1.25" customHeight="1" x14ac:dyDescent="0.25">
      <c r="A430" s="1"/>
      <c r="B430" s="1"/>
      <c r="C430" s="119"/>
      <c r="D430" s="119"/>
      <c r="E430" s="119"/>
      <c r="F430" s="142"/>
      <c r="G430" s="142"/>
      <c r="H430" s="142"/>
      <c r="I430" s="3"/>
      <c r="J430" s="1"/>
      <c r="K430" s="215"/>
      <c r="L430" s="215"/>
      <c r="M430" s="215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1.25" customHeight="1" x14ac:dyDescent="0.25">
      <c r="A431" s="1"/>
      <c r="B431" s="1"/>
      <c r="C431" s="119"/>
      <c r="D431" s="3"/>
      <c r="E431" s="3"/>
      <c r="F431" s="142"/>
      <c r="G431" s="142"/>
      <c r="H431" s="3"/>
      <c r="I431" s="3"/>
      <c r="J431" s="1"/>
      <c r="K431" s="215"/>
      <c r="L431" s="215"/>
      <c r="M431" s="215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1.25" customHeight="1" x14ac:dyDescent="0.25">
      <c r="A432" s="1"/>
      <c r="B432" s="32"/>
      <c r="C432" s="143"/>
      <c r="D432" s="143"/>
      <c r="E432" s="143"/>
      <c r="F432" s="30"/>
      <c r="G432" s="30"/>
      <c r="H432" s="3"/>
      <c r="I432" s="3"/>
      <c r="J432" s="1"/>
      <c r="K432" s="215"/>
      <c r="L432" s="215"/>
      <c r="M432" s="215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1.25" customHeight="1" x14ac:dyDescent="0.25">
      <c r="A433" s="1"/>
      <c r="B433" s="32"/>
      <c r="C433" s="143"/>
      <c r="D433" s="143"/>
      <c r="E433" s="143"/>
      <c r="F433" s="30"/>
      <c r="G433" s="30"/>
      <c r="H433" s="3"/>
      <c r="I433" s="3"/>
      <c r="J433" s="1"/>
      <c r="K433" s="215"/>
      <c r="L433" s="215"/>
      <c r="M433" s="215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1.25" customHeight="1" x14ac:dyDescent="0.25">
      <c r="A434" s="1"/>
      <c r="B434" s="32"/>
      <c r="C434" s="143"/>
      <c r="D434" s="119"/>
      <c r="E434" s="119"/>
      <c r="F434" s="30"/>
      <c r="G434" s="30"/>
      <c r="H434" s="3"/>
      <c r="I434" s="3"/>
      <c r="J434" s="1"/>
      <c r="K434" s="215"/>
      <c r="L434" s="215"/>
      <c r="M434" s="215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1.25" customHeight="1" x14ac:dyDescent="0.25">
      <c r="A435" s="1"/>
      <c r="B435" s="216"/>
      <c r="C435" s="216"/>
      <c r="D435" s="216"/>
      <c r="E435" s="216"/>
      <c r="F435" s="206"/>
      <c r="G435" s="3"/>
      <c r="H435" s="30"/>
      <c r="I435" s="3"/>
      <c r="J435" s="1"/>
      <c r="K435" s="215"/>
      <c r="L435" s="215"/>
      <c r="M435" s="215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1.25" customHeight="1" x14ac:dyDescent="0.25">
      <c r="A436" s="1"/>
      <c r="B436" s="1"/>
      <c r="C436" s="1"/>
      <c r="D436" s="1"/>
      <c r="E436" s="1"/>
      <c r="F436" s="3"/>
      <c r="G436" s="3"/>
      <c r="H436" s="3"/>
      <c r="I436" s="3"/>
      <c r="J436" s="1"/>
      <c r="K436" s="215"/>
      <c r="L436" s="215"/>
      <c r="M436" s="215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1.25" customHeight="1" x14ac:dyDescent="0.25">
      <c r="A437" s="1"/>
      <c r="B437" s="213"/>
      <c r="C437" s="1"/>
      <c r="D437" s="1"/>
      <c r="E437" s="1"/>
      <c r="F437" s="3"/>
      <c r="G437" s="3"/>
      <c r="H437" s="3"/>
      <c r="I437" s="3"/>
      <c r="J437" s="1"/>
      <c r="K437" s="215"/>
      <c r="L437" s="215"/>
      <c r="M437" s="215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1.25" customHeight="1" x14ac:dyDescent="0.25">
      <c r="A438" s="1"/>
      <c r="B438" s="153"/>
      <c r="C438" s="153"/>
      <c r="D438" s="153"/>
      <c r="E438" s="153"/>
      <c r="F438" s="154"/>
      <c r="G438" s="154"/>
      <c r="H438" s="154"/>
      <c r="I438" s="3"/>
      <c r="J438" s="1"/>
      <c r="K438" s="215"/>
      <c r="L438" s="215"/>
      <c r="M438" s="215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1.25" customHeight="1" x14ac:dyDescent="0.25">
      <c r="A439" s="1"/>
      <c r="B439" s="1"/>
      <c r="C439" s="119"/>
      <c r="D439" s="119"/>
      <c r="E439" s="119"/>
      <c r="F439" s="142"/>
      <c r="G439" s="142"/>
      <c r="H439" s="142"/>
      <c r="I439" s="3"/>
      <c r="J439" s="1"/>
      <c r="K439" s="215"/>
      <c r="L439" s="215"/>
      <c r="M439" s="215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1.25" customHeight="1" x14ac:dyDescent="0.25">
      <c r="A440" s="1"/>
      <c r="B440" s="1"/>
      <c r="C440" s="119"/>
      <c r="D440" s="119"/>
      <c r="E440" s="119"/>
      <c r="F440" s="142"/>
      <c r="G440" s="142"/>
      <c r="H440" s="142"/>
      <c r="I440" s="3"/>
      <c r="J440" s="1"/>
      <c r="K440" s="215"/>
      <c r="L440" s="215"/>
      <c r="M440" s="215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1.25" customHeight="1" x14ac:dyDescent="0.25">
      <c r="A441" s="1"/>
      <c r="B441" s="1"/>
      <c r="C441" s="119"/>
      <c r="D441" s="142"/>
      <c r="E441" s="142"/>
      <c r="F441" s="142"/>
      <c r="G441" s="142"/>
      <c r="H441" s="142"/>
      <c r="I441" s="3"/>
      <c r="J441" s="1"/>
      <c r="K441" s="215"/>
      <c r="L441" s="215"/>
      <c r="M441" s="215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1.25" customHeight="1" x14ac:dyDescent="0.25">
      <c r="A442" s="1"/>
      <c r="B442" s="1"/>
      <c r="C442" s="119"/>
      <c r="D442" s="142"/>
      <c r="E442" s="142"/>
      <c r="F442" s="142"/>
      <c r="G442" s="142"/>
      <c r="H442" s="142"/>
      <c r="I442" s="3"/>
      <c r="J442" s="1"/>
      <c r="K442" s="215"/>
      <c r="L442" s="215"/>
      <c r="M442" s="215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1.25" customHeight="1" x14ac:dyDescent="0.25">
      <c r="A443" s="1"/>
      <c r="B443" s="32"/>
      <c r="C443" s="143"/>
      <c r="D443" s="143"/>
      <c r="E443" s="143"/>
      <c r="F443" s="30"/>
      <c r="G443" s="30"/>
      <c r="H443" s="142"/>
      <c r="I443" s="3"/>
      <c r="J443" s="1"/>
      <c r="K443" s="215"/>
      <c r="L443" s="215"/>
      <c r="M443" s="215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1.25" customHeight="1" x14ac:dyDescent="0.25">
      <c r="A444" s="1"/>
      <c r="B444" s="1"/>
      <c r="C444" s="119"/>
      <c r="D444" s="119"/>
      <c r="E444" s="119"/>
      <c r="F444" s="142"/>
      <c r="G444" s="142"/>
      <c r="H444" s="142"/>
      <c r="I444" s="3"/>
      <c r="J444" s="1"/>
      <c r="K444" s="215"/>
      <c r="L444" s="215"/>
      <c r="M444" s="215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1.25" customHeight="1" x14ac:dyDescent="0.25">
      <c r="A445" s="1"/>
      <c r="B445" s="1"/>
      <c r="C445" s="119"/>
      <c r="D445" s="119"/>
      <c r="E445" s="119"/>
      <c r="F445" s="142"/>
      <c r="G445" s="142"/>
      <c r="H445" s="142"/>
      <c r="I445" s="3"/>
      <c r="J445" s="1"/>
      <c r="K445" s="215"/>
      <c r="L445" s="215"/>
      <c r="M445" s="215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1.25" customHeight="1" x14ac:dyDescent="0.25">
      <c r="A446" s="1"/>
      <c r="B446" s="1"/>
      <c r="C446" s="119"/>
      <c r="D446" s="142"/>
      <c r="E446" s="142"/>
      <c r="F446" s="142"/>
      <c r="G446" s="142"/>
      <c r="H446" s="142"/>
      <c r="I446" s="3"/>
      <c r="J446" s="1"/>
      <c r="K446" s="215"/>
      <c r="L446" s="215"/>
      <c r="M446" s="215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1.25" customHeight="1" x14ac:dyDescent="0.25">
      <c r="A447" s="1"/>
      <c r="B447" s="1"/>
      <c r="C447" s="119"/>
      <c r="D447" s="142"/>
      <c r="E447" s="142"/>
      <c r="F447" s="142"/>
      <c r="G447" s="142"/>
      <c r="H447" s="142"/>
      <c r="I447" s="3"/>
      <c r="J447" s="1"/>
      <c r="K447" s="215"/>
      <c r="L447" s="215"/>
      <c r="M447" s="215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1.25" customHeight="1" x14ac:dyDescent="0.25">
      <c r="A448" s="1"/>
      <c r="B448" s="32"/>
      <c r="C448" s="143"/>
      <c r="D448" s="143"/>
      <c r="E448" s="143"/>
      <c r="F448" s="30"/>
      <c r="G448" s="30"/>
      <c r="H448" s="142"/>
      <c r="I448" s="3"/>
      <c r="J448" s="1"/>
      <c r="K448" s="215"/>
      <c r="L448" s="215"/>
      <c r="M448" s="215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1.25" customHeight="1" x14ac:dyDescent="0.25">
      <c r="A449" s="1"/>
      <c r="B449" s="32"/>
      <c r="C449" s="143"/>
      <c r="D449" s="143"/>
      <c r="E449" s="143"/>
      <c r="F449" s="30"/>
      <c r="G449" s="30"/>
      <c r="H449" s="142"/>
      <c r="I449" s="3"/>
      <c r="J449" s="1"/>
      <c r="K449" s="215"/>
      <c r="L449" s="215"/>
      <c r="M449" s="215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1.25" customHeight="1" x14ac:dyDescent="0.25">
      <c r="A450" s="1"/>
      <c r="B450" s="32"/>
      <c r="C450" s="143"/>
      <c r="D450" s="119"/>
      <c r="E450" s="119"/>
      <c r="F450" s="30"/>
      <c r="G450" s="30"/>
      <c r="H450" s="142"/>
      <c r="I450" s="3"/>
      <c r="J450" s="1"/>
      <c r="K450" s="215"/>
      <c r="L450" s="215"/>
      <c r="M450" s="215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1.25" customHeight="1" x14ac:dyDescent="0.25">
      <c r="A451" s="1"/>
      <c r="B451" s="1"/>
      <c r="C451" s="1"/>
      <c r="D451" s="119"/>
      <c r="E451" s="119"/>
      <c r="F451" s="206"/>
      <c r="G451" s="3"/>
      <c r="H451" s="30"/>
      <c r="I451" s="3"/>
      <c r="J451" s="1"/>
      <c r="K451" s="215"/>
      <c r="L451" s="215"/>
      <c r="M451" s="215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1.25" customHeight="1" x14ac:dyDescent="0.25">
      <c r="A452" s="1"/>
      <c r="B452" s="1"/>
      <c r="C452" s="1"/>
      <c r="D452" s="1"/>
      <c r="E452" s="1"/>
      <c r="F452" s="3"/>
      <c r="G452" s="3"/>
      <c r="H452" s="3"/>
      <c r="I452" s="3"/>
      <c r="J452" s="1"/>
      <c r="K452" s="215"/>
      <c r="L452" s="215"/>
      <c r="M452" s="215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1.25" customHeight="1" x14ac:dyDescent="0.25">
      <c r="A453" s="1"/>
      <c r="B453" s="1"/>
      <c r="C453" s="1"/>
      <c r="D453" s="1"/>
      <c r="E453" s="1"/>
      <c r="F453" s="3"/>
      <c r="G453" s="3"/>
      <c r="H453" s="3"/>
      <c r="I453" s="3"/>
      <c r="J453" s="1"/>
      <c r="K453" s="215"/>
      <c r="L453" s="215"/>
      <c r="M453" s="215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1.25" customHeight="1" x14ac:dyDescent="0.25">
      <c r="A454" s="1"/>
      <c r="B454" s="153"/>
      <c r="C454" s="153"/>
      <c r="D454" s="153"/>
      <c r="E454" s="153"/>
      <c r="F454" s="154"/>
      <c r="G454" s="154"/>
      <c r="H454" s="154"/>
      <c r="I454" s="3"/>
      <c r="J454" s="1"/>
      <c r="K454" s="215"/>
      <c r="L454" s="215"/>
      <c r="M454" s="215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1.25" customHeight="1" x14ac:dyDescent="0.25">
      <c r="A455" s="1"/>
      <c r="B455" s="1"/>
      <c r="C455" s="119"/>
      <c r="D455" s="142"/>
      <c r="E455" s="142"/>
      <c r="F455" s="142"/>
      <c r="G455" s="142"/>
      <c r="H455" s="3"/>
      <c r="I455" s="3"/>
      <c r="J455" s="1"/>
      <c r="K455" s="215"/>
      <c r="L455" s="215"/>
      <c r="M455" s="215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1.25" customHeight="1" x14ac:dyDescent="0.25">
      <c r="A456" s="1"/>
      <c r="B456" s="1"/>
      <c r="C456" s="119"/>
      <c r="D456" s="142"/>
      <c r="E456" s="142"/>
      <c r="F456" s="142"/>
      <c r="G456" s="142"/>
      <c r="H456" s="3"/>
      <c r="I456" s="3"/>
      <c r="J456" s="1"/>
      <c r="K456" s="215"/>
      <c r="L456" s="215"/>
      <c r="M456" s="215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1.25" customHeight="1" x14ac:dyDescent="0.25">
      <c r="A457" s="1"/>
      <c r="B457" s="1"/>
      <c r="C457" s="119"/>
      <c r="D457" s="142"/>
      <c r="E457" s="142"/>
      <c r="F457" s="142"/>
      <c r="G457" s="142"/>
      <c r="H457" s="30"/>
      <c r="I457" s="3"/>
      <c r="J457" s="1"/>
      <c r="K457" s="215"/>
      <c r="L457" s="215"/>
      <c r="M457" s="215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1.25" customHeight="1" x14ac:dyDescent="0.25">
      <c r="A458" s="1"/>
      <c r="B458" s="32"/>
      <c r="C458" s="143"/>
      <c r="D458" s="143"/>
      <c r="E458" s="143"/>
      <c r="F458" s="30"/>
      <c r="G458" s="30"/>
      <c r="H458" s="3"/>
      <c r="I458" s="3"/>
      <c r="J458" s="1"/>
      <c r="K458" s="215"/>
      <c r="L458" s="215"/>
      <c r="M458" s="215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1.25" customHeight="1" x14ac:dyDescent="0.25">
      <c r="A459" s="1"/>
      <c r="B459" s="1"/>
      <c r="C459" s="1"/>
      <c r="D459" s="1"/>
      <c r="E459" s="1"/>
      <c r="F459" s="206"/>
      <c r="G459" s="3"/>
      <c r="H459" s="30"/>
      <c r="I459" s="3"/>
      <c r="J459" s="1"/>
      <c r="K459" s="215"/>
      <c r="L459" s="215"/>
      <c r="M459" s="215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1.25" customHeight="1" x14ac:dyDescent="0.25">
      <c r="A460" s="1"/>
      <c r="B460" s="1"/>
      <c r="C460" s="1"/>
      <c r="D460" s="1"/>
      <c r="E460" s="1"/>
      <c r="F460" s="3"/>
      <c r="G460" s="3"/>
      <c r="H460" s="3"/>
      <c r="I460" s="3"/>
      <c r="J460" s="1"/>
      <c r="K460" s="215"/>
      <c r="L460" s="215"/>
      <c r="M460" s="215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1.25" customHeight="1" x14ac:dyDescent="0.25">
      <c r="A461" s="1"/>
      <c r="B461" s="1"/>
      <c r="C461" s="217"/>
      <c r="D461" s="1"/>
      <c r="E461" s="1"/>
      <c r="F461" s="3"/>
      <c r="G461" s="3"/>
      <c r="H461" s="3"/>
      <c r="I461" s="3"/>
      <c r="J461" s="1"/>
      <c r="K461" s="215"/>
      <c r="L461" s="215"/>
      <c r="M461" s="215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1.25" customHeight="1" x14ac:dyDescent="0.25">
      <c r="A462" s="1"/>
      <c r="B462" s="1"/>
      <c r="C462" s="217"/>
      <c r="D462" s="1"/>
      <c r="E462" s="1"/>
      <c r="F462" s="3"/>
      <c r="G462" s="3"/>
      <c r="H462" s="3"/>
      <c r="I462" s="3"/>
      <c r="J462" s="1"/>
      <c r="K462" s="215"/>
      <c r="L462" s="215"/>
      <c r="M462" s="215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1.25" customHeight="1" x14ac:dyDescent="0.25">
      <c r="A463" s="1"/>
      <c r="B463" s="32"/>
      <c r="C463" s="217"/>
      <c r="D463" s="1"/>
      <c r="E463" s="1"/>
      <c r="F463" s="3"/>
      <c r="G463" s="3"/>
      <c r="H463" s="3"/>
      <c r="I463" s="3"/>
      <c r="J463" s="1"/>
      <c r="K463" s="215"/>
      <c r="L463" s="215"/>
      <c r="M463" s="215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1.25" customHeight="1" x14ac:dyDescent="0.25">
      <c r="A464" s="1"/>
      <c r="B464" s="1"/>
      <c r="C464" s="217"/>
      <c r="D464" s="1"/>
      <c r="E464" s="1"/>
      <c r="F464" s="3"/>
      <c r="G464" s="3"/>
      <c r="H464" s="3"/>
      <c r="I464" s="3"/>
      <c r="J464" s="1"/>
      <c r="K464" s="215"/>
      <c r="L464" s="215"/>
      <c r="M464" s="215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1.25" customHeight="1" x14ac:dyDescent="0.25">
      <c r="A465" s="1"/>
      <c r="B465" s="153"/>
      <c r="C465" s="153"/>
      <c r="D465" s="153"/>
      <c r="E465" s="153"/>
      <c r="F465" s="154"/>
      <c r="G465" s="154"/>
      <c r="H465" s="154"/>
      <c r="I465" s="3"/>
      <c r="J465" s="1"/>
      <c r="K465" s="215"/>
      <c r="L465" s="215"/>
      <c r="M465" s="215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1.25" customHeight="1" x14ac:dyDescent="0.25">
      <c r="A466" s="1"/>
      <c r="B466" s="1"/>
      <c r="C466" s="119"/>
      <c r="D466" s="95"/>
      <c r="E466" s="95"/>
      <c r="F466" s="218"/>
      <c r="G466" s="142"/>
      <c r="H466" s="3"/>
      <c r="I466" s="3"/>
      <c r="J466" s="1"/>
      <c r="K466" s="215"/>
      <c r="L466" s="215"/>
      <c r="M466" s="215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1.25" customHeight="1" x14ac:dyDescent="0.25">
      <c r="A467" s="1"/>
      <c r="B467" s="1"/>
      <c r="C467" s="119"/>
      <c r="D467" s="158"/>
      <c r="E467" s="158"/>
      <c r="F467" s="218"/>
      <c r="G467" s="142"/>
      <c r="H467" s="3"/>
      <c r="I467" s="3"/>
      <c r="J467" s="1"/>
      <c r="K467" s="215"/>
      <c r="L467" s="215"/>
      <c r="M467" s="215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1.25" customHeight="1" x14ac:dyDescent="0.25">
      <c r="A468" s="1"/>
      <c r="B468" s="1"/>
      <c r="C468" s="119"/>
      <c r="D468" s="95"/>
      <c r="E468" s="95"/>
      <c r="F468" s="142"/>
      <c r="G468" s="142"/>
      <c r="H468" s="3"/>
      <c r="I468" s="3"/>
      <c r="J468" s="1"/>
      <c r="K468" s="215"/>
      <c r="L468" s="215"/>
      <c r="M468" s="215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1.25" customHeight="1" x14ac:dyDescent="0.25">
      <c r="A469" s="1"/>
      <c r="B469" s="1"/>
      <c r="C469" s="119"/>
      <c r="D469" s="158"/>
      <c r="E469" s="158"/>
      <c r="F469" s="218"/>
      <c r="G469" s="142"/>
      <c r="H469" s="3"/>
      <c r="I469" s="3"/>
      <c r="J469" s="1"/>
      <c r="K469" s="215"/>
      <c r="L469" s="215"/>
      <c r="M469" s="215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1.25" customHeight="1" x14ac:dyDescent="0.25">
      <c r="A470" s="1"/>
      <c r="B470" s="1"/>
      <c r="C470" s="119"/>
      <c r="D470" s="95"/>
      <c r="E470" s="95"/>
      <c r="F470" s="142"/>
      <c r="G470" s="142"/>
      <c r="H470" s="3"/>
      <c r="I470" s="3"/>
      <c r="J470" s="1"/>
      <c r="K470" s="215"/>
      <c r="L470" s="215"/>
      <c r="M470" s="215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1.25" customHeight="1" x14ac:dyDescent="0.25">
      <c r="A471" s="1"/>
      <c r="B471" s="1"/>
      <c r="C471" s="119"/>
      <c r="D471" s="158"/>
      <c r="E471" s="158"/>
      <c r="F471" s="218"/>
      <c r="G471" s="142"/>
      <c r="H471" s="3"/>
      <c r="I471" s="3"/>
      <c r="J471" s="1"/>
      <c r="K471" s="215"/>
      <c r="L471" s="215"/>
      <c r="M471" s="215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1.25" customHeight="1" x14ac:dyDescent="0.25">
      <c r="A472" s="1"/>
      <c r="B472" s="1"/>
      <c r="C472" s="119"/>
      <c r="D472" s="95"/>
      <c r="E472" s="95"/>
      <c r="F472" s="142"/>
      <c r="G472" s="142"/>
      <c r="H472" s="3"/>
      <c r="I472" s="3"/>
      <c r="J472" s="1"/>
      <c r="K472" s="215"/>
      <c r="L472" s="215"/>
      <c r="M472" s="215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1.25" customHeight="1" x14ac:dyDescent="0.25">
      <c r="A473" s="1"/>
      <c r="B473" s="1"/>
      <c r="C473" s="119"/>
      <c r="D473" s="158"/>
      <c r="E473" s="158"/>
      <c r="F473" s="218"/>
      <c r="G473" s="142"/>
      <c r="H473" s="3"/>
      <c r="I473" s="3"/>
      <c r="J473" s="1"/>
      <c r="K473" s="215"/>
      <c r="L473" s="215"/>
      <c r="M473" s="215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1.25" customHeight="1" x14ac:dyDescent="0.25">
      <c r="A474" s="1"/>
      <c r="B474" s="1"/>
      <c r="C474" s="119"/>
      <c r="D474" s="95"/>
      <c r="E474" s="95"/>
      <c r="F474" s="142"/>
      <c r="G474" s="142"/>
      <c r="H474" s="3"/>
      <c r="I474" s="3"/>
      <c r="J474" s="1"/>
      <c r="K474" s="215"/>
      <c r="L474" s="215"/>
      <c r="M474" s="215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1.25" customHeight="1" x14ac:dyDescent="0.25">
      <c r="A475" s="1"/>
      <c r="B475" s="1"/>
      <c r="C475" s="119"/>
      <c r="D475" s="158"/>
      <c r="E475" s="158"/>
      <c r="F475" s="218"/>
      <c r="G475" s="142"/>
      <c r="H475" s="3"/>
      <c r="I475" s="3"/>
      <c r="J475" s="1"/>
      <c r="K475" s="215"/>
      <c r="L475" s="215"/>
      <c r="M475" s="215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1.25" customHeight="1" x14ac:dyDescent="0.25">
      <c r="A476" s="1"/>
      <c r="B476" s="32"/>
      <c r="C476" s="143"/>
      <c r="D476" s="219"/>
      <c r="E476" s="219"/>
      <c r="F476" s="220"/>
      <c r="G476" s="142"/>
      <c r="H476" s="3"/>
      <c r="I476" s="3"/>
      <c r="J476" s="1"/>
      <c r="K476" s="215"/>
      <c r="L476" s="215"/>
      <c r="M476" s="215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1.25" customHeight="1" x14ac:dyDescent="0.25">
      <c r="A477" s="1"/>
      <c r="B477" s="1"/>
      <c r="C477" s="1"/>
      <c r="D477" s="1"/>
      <c r="E477" s="1"/>
      <c r="F477" s="3"/>
      <c r="G477" s="3"/>
      <c r="H477" s="30"/>
      <c r="I477" s="3"/>
      <c r="J477" s="1"/>
      <c r="K477" s="215"/>
      <c r="L477" s="215"/>
      <c r="M477" s="215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1.25" customHeight="1" x14ac:dyDescent="0.25">
      <c r="A478" s="1"/>
      <c r="B478" s="1"/>
      <c r="C478" s="1"/>
      <c r="D478" s="1"/>
      <c r="E478" s="1"/>
      <c r="F478" s="3"/>
      <c r="G478" s="3"/>
      <c r="H478" s="3"/>
      <c r="I478" s="3"/>
      <c r="J478" s="1"/>
      <c r="K478" s="215"/>
      <c r="L478" s="215"/>
      <c r="M478" s="215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1.25" customHeight="1" x14ac:dyDescent="0.25">
      <c r="A479" s="1"/>
      <c r="B479" s="1"/>
      <c r="C479" s="1"/>
      <c r="D479" s="1"/>
      <c r="E479" s="1"/>
      <c r="F479" s="3"/>
      <c r="G479" s="3"/>
      <c r="H479" s="3"/>
      <c r="I479" s="3"/>
      <c r="J479" s="1"/>
      <c r="K479" s="215"/>
      <c r="L479" s="215"/>
      <c r="M479" s="215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1.25" customHeight="1" x14ac:dyDescent="0.25">
      <c r="A480" s="1"/>
      <c r="B480" s="153"/>
      <c r="C480" s="153"/>
      <c r="D480" s="153"/>
      <c r="E480" s="153"/>
      <c r="F480" s="154"/>
      <c r="G480" s="154"/>
      <c r="H480" s="154"/>
      <c r="I480" s="3"/>
      <c r="J480" s="1"/>
      <c r="K480" s="215"/>
      <c r="L480" s="215"/>
      <c r="M480" s="215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1.25" customHeight="1" x14ac:dyDescent="0.25">
      <c r="A481" s="1"/>
      <c r="B481" s="1"/>
      <c r="C481" s="119"/>
      <c r="D481" s="158"/>
      <c r="E481" s="158"/>
      <c r="F481" s="142"/>
      <c r="G481" s="142"/>
      <c r="H481" s="3"/>
      <c r="I481" s="3"/>
      <c r="J481" s="1"/>
      <c r="K481" s="215"/>
      <c r="L481" s="215"/>
      <c r="M481" s="215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1.25" customHeight="1" x14ac:dyDescent="0.25">
      <c r="A482" s="1"/>
      <c r="B482" s="1"/>
      <c r="C482" s="1"/>
      <c r="D482" s="1"/>
      <c r="E482" s="1"/>
      <c r="F482" s="3"/>
      <c r="G482" s="3"/>
      <c r="H482" s="30"/>
      <c r="I482" s="3"/>
      <c r="J482" s="1"/>
      <c r="K482" s="215"/>
      <c r="L482" s="215"/>
      <c r="M482" s="215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1.25" customHeight="1" x14ac:dyDescent="0.25">
      <c r="A483" s="1"/>
      <c r="B483" s="1"/>
      <c r="C483" s="1"/>
      <c r="D483" s="1"/>
      <c r="E483" s="1"/>
      <c r="F483" s="3"/>
      <c r="G483" s="3"/>
      <c r="H483" s="3"/>
      <c r="I483" s="3"/>
      <c r="J483" s="1"/>
      <c r="K483" s="215"/>
      <c r="L483" s="215"/>
      <c r="M483" s="215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1.25" customHeight="1" x14ac:dyDescent="0.25">
      <c r="A484" s="1"/>
      <c r="B484" s="1"/>
      <c r="C484" s="1"/>
      <c r="D484" s="1"/>
      <c r="E484" s="1"/>
      <c r="F484" s="3"/>
      <c r="G484" s="3"/>
      <c r="H484" s="3"/>
      <c r="I484" s="3"/>
      <c r="J484" s="1"/>
      <c r="K484" s="215"/>
      <c r="L484" s="215"/>
      <c r="M484" s="215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1.25" customHeight="1" x14ac:dyDescent="0.25">
      <c r="A485" s="1"/>
      <c r="B485" s="153"/>
      <c r="C485" s="153"/>
      <c r="D485" s="153"/>
      <c r="E485" s="153"/>
      <c r="F485" s="154"/>
      <c r="G485" s="154"/>
      <c r="H485" s="154"/>
      <c r="I485" s="3"/>
      <c r="J485" s="1"/>
      <c r="K485" s="215"/>
      <c r="L485" s="215"/>
      <c r="M485" s="215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1.25" customHeight="1" x14ac:dyDescent="0.25">
      <c r="A486" s="1"/>
      <c r="B486" s="1"/>
      <c r="C486" s="119"/>
      <c r="D486" s="119"/>
      <c r="E486" s="119"/>
      <c r="F486" s="142"/>
      <c r="G486" s="142"/>
      <c r="H486" s="3"/>
      <c r="I486" s="3"/>
      <c r="J486" s="1"/>
      <c r="K486" s="215"/>
      <c r="L486" s="215"/>
      <c r="M486" s="215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1.25" customHeight="1" x14ac:dyDescent="0.25">
      <c r="A487" s="1"/>
      <c r="B487" s="1"/>
      <c r="C487" s="119"/>
      <c r="D487" s="119"/>
      <c r="E487" s="119"/>
      <c r="F487" s="142"/>
      <c r="G487" s="142"/>
      <c r="H487" s="3"/>
      <c r="I487" s="3"/>
      <c r="J487" s="1"/>
      <c r="K487" s="215"/>
      <c r="L487" s="215"/>
      <c r="M487" s="215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1.25" customHeight="1" x14ac:dyDescent="0.25">
      <c r="A488" s="1"/>
      <c r="B488" s="1"/>
      <c r="C488" s="119"/>
      <c r="D488" s="142"/>
      <c r="E488" s="142"/>
      <c r="F488" s="142"/>
      <c r="G488" s="142"/>
      <c r="H488" s="3"/>
      <c r="I488" s="3"/>
      <c r="J488" s="1"/>
      <c r="K488" s="215"/>
      <c r="L488" s="215"/>
      <c r="M488" s="215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1.25" customHeight="1" x14ac:dyDescent="0.25">
      <c r="A489" s="1"/>
      <c r="B489" s="1"/>
      <c r="C489" s="119"/>
      <c r="D489" s="221"/>
      <c r="E489" s="221"/>
      <c r="F489" s="142"/>
      <c r="G489" s="142"/>
      <c r="H489" s="3"/>
      <c r="I489" s="3"/>
      <c r="J489" s="1"/>
      <c r="K489" s="215"/>
      <c r="L489" s="215"/>
      <c r="M489" s="215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1.25" customHeight="1" x14ac:dyDescent="0.25">
      <c r="A490" s="1"/>
      <c r="B490" s="1"/>
      <c r="C490" s="119"/>
      <c r="D490" s="158"/>
      <c r="E490" s="158"/>
      <c r="F490" s="142"/>
      <c r="G490" s="142"/>
      <c r="H490" s="3"/>
      <c r="I490" s="3"/>
      <c r="J490" s="1"/>
      <c r="K490" s="215"/>
      <c r="L490" s="215"/>
      <c r="M490" s="215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1.25" customHeight="1" x14ac:dyDescent="0.25">
      <c r="A491" s="1"/>
      <c r="B491" s="1"/>
      <c r="C491" s="1"/>
      <c r="D491" s="1"/>
      <c r="E491" s="1"/>
      <c r="F491" s="3"/>
      <c r="G491" s="3"/>
      <c r="H491" s="30"/>
      <c r="I491" s="3"/>
      <c r="J491" s="1"/>
      <c r="K491" s="215"/>
      <c r="L491" s="215"/>
      <c r="M491" s="215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1.25" customHeight="1" x14ac:dyDescent="0.25">
      <c r="A492" s="1"/>
      <c r="B492" s="1"/>
      <c r="C492" s="1"/>
      <c r="D492" s="1"/>
      <c r="E492" s="1"/>
      <c r="F492" s="3"/>
      <c r="G492" s="3"/>
      <c r="H492" s="3"/>
      <c r="I492" s="3"/>
      <c r="J492" s="1"/>
      <c r="K492" s="215"/>
      <c r="L492" s="215"/>
      <c r="M492" s="215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44.25" customHeight="1" x14ac:dyDescent="0.25">
      <c r="A493" s="1"/>
      <c r="B493" s="214"/>
      <c r="C493" s="214"/>
      <c r="D493" s="214"/>
      <c r="E493" s="214"/>
      <c r="F493" s="214"/>
      <c r="G493" s="214"/>
      <c r="H493" s="214"/>
      <c r="I493" s="3"/>
      <c r="J493" s="1"/>
      <c r="K493" s="215"/>
      <c r="L493" s="215"/>
      <c r="M493" s="215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1.25" customHeight="1" x14ac:dyDescent="0.25">
      <c r="A494" s="1"/>
      <c r="B494" s="1"/>
      <c r="C494" s="1"/>
      <c r="D494" s="1"/>
      <c r="E494" s="1"/>
      <c r="F494" s="3"/>
      <c r="G494" s="3"/>
      <c r="H494" s="3"/>
      <c r="I494" s="3"/>
      <c r="J494" s="1"/>
      <c r="K494" s="215"/>
      <c r="L494" s="215"/>
      <c r="M494" s="215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1.25" customHeight="1" x14ac:dyDescent="0.25">
      <c r="A495" s="1"/>
      <c r="B495" s="213"/>
      <c r="C495" s="1"/>
      <c r="D495" s="1"/>
      <c r="E495" s="1"/>
      <c r="F495" s="3"/>
      <c r="G495" s="3"/>
      <c r="H495" s="3"/>
      <c r="I495" s="3"/>
      <c r="J495" s="1"/>
      <c r="K495" s="215"/>
      <c r="L495" s="215"/>
      <c r="M495" s="215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1.25" customHeight="1" x14ac:dyDescent="0.25">
      <c r="A496" s="1"/>
      <c r="B496" s="153"/>
      <c r="C496" s="153"/>
      <c r="D496" s="153"/>
      <c r="E496" s="153"/>
      <c r="F496" s="154"/>
      <c r="G496" s="154"/>
      <c r="H496" s="154"/>
      <c r="I496" s="3"/>
      <c r="J496" s="1"/>
      <c r="K496" s="215"/>
      <c r="L496" s="215"/>
      <c r="M496" s="215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1.25" customHeight="1" x14ac:dyDescent="0.25">
      <c r="A497" s="1"/>
      <c r="B497" s="1"/>
      <c r="C497" s="119"/>
      <c r="D497" s="119"/>
      <c r="E497" s="119"/>
      <c r="F497" s="142"/>
      <c r="G497" s="142"/>
      <c r="H497" s="3"/>
      <c r="I497" s="3"/>
      <c r="J497" s="1"/>
      <c r="K497" s="215"/>
      <c r="L497" s="215"/>
      <c r="M497" s="215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1.25" customHeight="1" x14ac:dyDescent="0.25">
      <c r="A498" s="1"/>
      <c r="B498" s="1"/>
      <c r="C498" s="119"/>
      <c r="D498" s="119"/>
      <c r="E498" s="119"/>
      <c r="F498" s="142"/>
      <c r="G498" s="142"/>
      <c r="H498" s="3"/>
      <c r="I498" s="3"/>
      <c r="J498" s="1"/>
      <c r="K498" s="215"/>
      <c r="L498" s="215"/>
      <c r="M498" s="215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1.25" customHeight="1" x14ac:dyDescent="0.25">
      <c r="A499" s="1"/>
      <c r="B499" s="1"/>
      <c r="C499" s="119"/>
      <c r="D499" s="119"/>
      <c r="E499" s="119"/>
      <c r="F499" s="142"/>
      <c r="G499" s="142"/>
      <c r="H499" s="142"/>
      <c r="I499" s="3"/>
      <c r="J499" s="1"/>
      <c r="K499" s="215"/>
      <c r="L499" s="215"/>
      <c r="M499" s="215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1.25" customHeight="1" x14ac:dyDescent="0.25">
      <c r="A500" s="1"/>
      <c r="B500" s="1"/>
      <c r="C500" s="119"/>
      <c r="D500" s="142"/>
      <c r="E500" s="142"/>
      <c r="F500" s="142"/>
      <c r="G500" s="142"/>
      <c r="H500" s="3"/>
      <c r="I500" s="3"/>
      <c r="J500" s="1"/>
      <c r="K500" s="215"/>
      <c r="L500" s="215"/>
      <c r="M500" s="215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1.25" customHeight="1" x14ac:dyDescent="0.25">
      <c r="A501" s="1"/>
      <c r="B501" s="32"/>
      <c r="C501" s="143"/>
      <c r="D501" s="143"/>
      <c r="E501" s="143"/>
      <c r="F501" s="30"/>
      <c r="G501" s="30"/>
      <c r="H501" s="3"/>
      <c r="I501" s="3"/>
      <c r="J501" s="1"/>
      <c r="K501" s="215"/>
      <c r="L501" s="215"/>
      <c r="M501" s="215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1.25" customHeight="1" x14ac:dyDescent="0.25">
      <c r="A502" s="1"/>
      <c r="B502" s="1"/>
      <c r="C502" s="119"/>
      <c r="D502" s="119"/>
      <c r="E502" s="119"/>
      <c r="F502" s="142"/>
      <c r="G502" s="142"/>
      <c r="H502" s="3"/>
      <c r="I502" s="3"/>
      <c r="J502" s="1"/>
      <c r="K502" s="215"/>
      <c r="L502" s="215"/>
      <c r="M502" s="215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1.25" customHeight="1" x14ac:dyDescent="0.25">
      <c r="A503" s="1"/>
      <c r="B503" s="1"/>
      <c r="C503" s="119"/>
      <c r="D503" s="119"/>
      <c r="E503" s="119"/>
      <c r="F503" s="142"/>
      <c r="G503" s="142"/>
      <c r="H503" s="3"/>
      <c r="I503" s="3"/>
      <c r="J503" s="1"/>
      <c r="K503" s="215"/>
      <c r="L503" s="215"/>
      <c r="M503" s="215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1.25" customHeight="1" x14ac:dyDescent="0.25">
      <c r="A504" s="1"/>
      <c r="B504" s="1"/>
      <c r="C504" s="119"/>
      <c r="D504" s="119"/>
      <c r="E504" s="119"/>
      <c r="F504" s="142"/>
      <c r="G504" s="142"/>
      <c r="H504" s="142"/>
      <c r="I504" s="3"/>
      <c r="J504" s="1"/>
      <c r="K504" s="215"/>
      <c r="L504" s="215"/>
      <c r="M504" s="215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1.25" customHeight="1" x14ac:dyDescent="0.25">
      <c r="A505" s="1"/>
      <c r="B505" s="1"/>
      <c r="C505" s="119"/>
      <c r="D505" s="3"/>
      <c r="E505" s="3"/>
      <c r="F505" s="142"/>
      <c r="G505" s="142"/>
      <c r="H505" s="3"/>
      <c r="I505" s="3"/>
      <c r="J505" s="1"/>
      <c r="K505" s="215"/>
      <c r="L505" s="215"/>
      <c r="M505" s="215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1.25" customHeight="1" x14ac:dyDescent="0.25">
      <c r="A506" s="1"/>
      <c r="B506" s="32"/>
      <c r="C506" s="143"/>
      <c r="D506" s="143"/>
      <c r="E506" s="143"/>
      <c r="F506" s="30"/>
      <c r="G506" s="30"/>
      <c r="H506" s="3"/>
      <c r="I506" s="3"/>
      <c r="J506" s="1"/>
      <c r="K506" s="215"/>
      <c r="L506" s="215"/>
      <c r="M506" s="215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1.25" customHeight="1" x14ac:dyDescent="0.25">
      <c r="A507" s="1"/>
      <c r="B507" s="32"/>
      <c r="C507" s="143"/>
      <c r="D507" s="143"/>
      <c r="E507" s="143"/>
      <c r="F507" s="30"/>
      <c r="G507" s="30"/>
      <c r="H507" s="3"/>
      <c r="I507" s="3"/>
      <c r="J507" s="1"/>
      <c r="K507" s="215"/>
      <c r="L507" s="215"/>
      <c r="M507" s="215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1.25" customHeight="1" x14ac:dyDescent="0.25">
      <c r="A508" s="1"/>
      <c r="B508" s="32"/>
      <c r="C508" s="143"/>
      <c r="D508" s="119"/>
      <c r="E508" s="119"/>
      <c r="F508" s="30"/>
      <c r="G508" s="30"/>
      <c r="H508" s="3"/>
      <c r="I508" s="3"/>
      <c r="J508" s="1"/>
      <c r="K508" s="215"/>
      <c r="L508" s="215"/>
      <c r="M508" s="215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1.25" customHeight="1" x14ac:dyDescent="0.25">
      <c r="A509" s="1"/>
      <c r="B509" s="216"/>
      <c r="C509" s="216"/>
      <c r="D509" s="216"/>
      <c r="E509" s="216"/>
      <c r="F509" s="206"/>
      <c r="G509" s="3"/>
      <c r="H509" s="30"/>
      <c r="I509" s="3"/>
      <c r="J509" s="1"/>
      <c r="K509" s="215"/>
      <c r="L509" s="215"/>
      <c r="M509" s="215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1.25" customHeight="1" x14ac:dyDescent="0.25">
      <c r="A510" s="1"/>
      <c r="B510" s="1"/>
      <c r="C510" s="1"/>
      <c r="D510" s="1"/>
      <c r="E510" s="1"/>
      <c r="F510" s="3"/>
      <c r="G510" s="3"/>
      <c r="H510" s="3"/>
      <c r="I510" s="3"/>
      <c r="J510" s="1"/>
      <c r="K510" s="215"/>
      <c r="L510" s="215"/>
      <c r="M510" s="215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1.25" customHeight="1" x14ac:dyDescent="0.25">
      <c r="A511" s="1"/>
      <c r="B511" s="213"/>
      <c r="C511" s="1"/>
      <c r="D511" s="1"/>
      <c r="E511" s="1"/>
      <c r="F511" s="3"/>
      <c r="G511" s="3"/>
      <c r="H511" s="3"/>
      <c r="I511" s="3"/>
      <c r="J511" s="1"/>
      <c r="K511" s="215"/>
      <c r="L511" s="215"/>
      <c r="M511" s="215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1.25" customHeight="1" x14ac:dyDescent="0.25">
      <c r="A512" s="1"/>
      <c r="B512" s="153"/>
      <c r="C512" s="153"/>
      <c r="D512" s="153"/>
      <c r="E512" s="153"/>
      <c r="F512" s="154"/>
      <c r="G512" s="154"/>
      <c r="H512" s="154"/>
      <c r="I512" s="3"/>
      <c r="J512" s="1"/>
      <c r="K512" s="215"/>
      <c r="L512" s="215"/>
      <c r="M512" s="215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1.25" customHeight="1" x14ac:dyDescent="0.25">
      <c r="A513" s="1"/>
      <c r="B513" s="1"/>
      <c r="C513" s="119"/>
      <c r="D513" s="119"/>
      <c r="E513" s="119"/>
      <c r="F513" s="142"/>
      <c r="G513" s="142"/>
      <c r="H513" s="142"/>
      <c r="I513" s="3"/>
      <c r="J513" s="1"/>
      <c r="K513" s="215"/>
      <c r="L513" s="215"/>
      <c r="M513" s="215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1.25" customHeight="1" x14ac:dyDescent="0.25">
      <c r="A514" s="1"/>
      <c r="B514" s="1"/>
      <c r="C514" s="119"/>
      <c r="D514" s="119"/>
      <c r="E514" s="119"/>
      <c r="F514" s="142"/>
      <c r="G514" s="142"/>
      <c r="H514" s="142"/>
      <c r="I514" s="3"/>
      <c r="J514" s="1"/>
      <c r="K514" s="215"/>
      <c r="L514" s="215"/>
      <c r="M514" s="215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1.25" customHeight="1" x14ac:dyDescent="0.25">
      <c r="A515" s="1"/>
      <c r="B515" s="1"/>
      <c r="C515" s="119"/>
      <c r="D515" s="142"/>
      <c r="E515" s="142"/>
      <c r="F515" s="142"/>
      <c r="G515" s="142"/>
      <c r="H515" s="142"/>
      <c r="I515" s="3"/>
      <c r="J515" s="1"/>
      <c r="K515" s="215"/>
      <c r="L515" s="215"/>
      <c r="M515" s="215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1.25" customHeight="1" x14ac:dyDescent="0.25">
      <c r="A516" s="1"/>
      <c r="B516" s="1"/>
      <c r="C516" s="119"/>
      <c r="D516" s="142"/>
      <c r="E516" s="142"/>
      <c r="F516" s="142"/>
      <c r="G516" s="142"/>
      <c r="H516" s="142"/>
      <c r="I516" s="3"/>
      <c r="J516" s="1"/>
      <c r="K516" s="215"/>
      <c r="L516" s="215"/>
      <c r="M516" s="215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1.25" customHeight="1" x14ac:dyDescent="0.25">
      <c r="A517" s="1"/>
      <c r="B517" s="32"/>
      <c r="C517" s="143"/>
      <c r="D517" s="143"/>
      <c r="E517" s="143"/>
      <c r="F517" s="30"/>
      <c r="G517" s="30"/>
      <c r="H517" s="142"/>
      <c r="I517" s="3"/>
      <c r="J517" s="1"/>
      <c r="K517" s="215"/>
      <c r="L517" s="215"/>
      <c r="M517" s="215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1.25" customHeight="1" x14ac:dyDescent="0.25">
      <c r="A518" s="1"/>
      <c r="B518" s="1"/>
      <c r="C518" s="119"/>
      <c r="D518" s="119"/>
      <c r="E518" s="119"/>
      <c r="F518" s="142"/>
      <c r="G518" s="142"/>
      <c r="H518" s="142"/>
      <c r="I518" s="3"/>
      <c r="J518" s="1"/>
      <c r="K518" s="215"/>
      <c r="L518" s="215"/>
      <c r="M518" s="215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1.25" customHeight="1" x14ac:dyDescent="0.25">
      <c r="A519" s="1"/>
      <c r="B519" s="1"/>
      <c r="C519" s="119"/>
      <c r="D519" s="119"/>
      <c r="E519" s="119"/>
      <c r="F519" s="142"/>
      <c r="G519" s="142"/>
      <c r="H519" s="142"/>
      <c r="I519" s="3"/>
      <c r="J519" s="1"/>
      <c r="K519" s="215"/>
      <c r="L519" s="215"/>
      <c r="M519" s="215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1.25" customHeight="1" x14ac:dyDescent="0.25">
      <c r="A520" s="1"/>
      <c r="B520" s="1"/>
      <c r="C520" s="119"/>
      <c r="D520" s="142"/>
      <c r="E520" s="142"/>
      <c r="F520" s="142"/>
      <c r="G520" s="142"/>
      <c r="H520" s="142"/>
      <c r="I520" s="3"/>
      <c r="J520" s="1"/>
      <c r="K520" s="215"/>
      <c r="L520" s="215"/>
      <c r="M520" s="215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1.25" customHeight="1" x14ac:dyDescent="0.25">
      <c r="A521" s="1"/>
      <c r="B521" s="1"/>
      <c r="C521" s="119"/>
      <c r="D521" s="142"/>
      <c r="E521" s="142"/>
      <c r="F521" s="142"/>
      <c r="G521" s="142"/>
      <c r="H521" s="142"/>
      <c r="I521" s="3"/>
      <c r="J521" s="1"/>
      <c r="K521" s="215"/>
      <c r="L521" s="215"/>
      <c r="M521" s="215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1.25" customHeight="1" x14ac:dyDescent="0.25">
      <c r="A522" s="1"/>
      <c r="B522" s="32"/>
      <c r="C522" s="143"/>
      <c r="D522" s="143"/>
      <c r="E522" s="143"/>
      <c r="F522" s="30"/>
      <c r="G522" s="30"/>
      <c r="H522" s="142"/>
      <c r="I522" s="3"/>
      <c r="J522" s="1"/>
      <c r="K522" s="215"/>
      <c r="L522" s="215"/>
      <c r="M522" s="215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1.25" customHeight="1" x14ac:dyDescent="0.25">
      <c r="A523" s="1"/>
      <c r="B523" s="32"/>
      <c r="C523" s="143"/>
      <c r="D523" s="143"/>
      <c r="E523" s="143"/>
      <c r="F523" s="30"/>
      <c r="G523" s="30"/>
      <c r="H523" s="142"/>
      <c r="I523" s="3"/>
      <c r="J523" s="1"/>
      <c r="K523" s="215"/>
      <c r="L523" s="215"/>
      <c r="M523" s="215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1.25" customHeight="1" x14ac:dyDescent="0.25">
      <c r="A524" s="1"/>
      <c r="B524" s="32"/>
      <c r="C524" s="143"/>
      <c r="D524" s="119"/>
      <c r="E524" s="119"/>
      <c r="F524" s="30"/>
      <c r="G524" s="30"/>
      <c r="H524" s="142"/>
      <c r="I524" s="3"/>
      <c r="J524" s="1"/>
      <c r="K524" s="215"/>
      <c r="L524" s="215"/>
      <c r="M524" s="215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1.25" customHeight="1" x14ac:dyDescent="0.25">
      <c r="A525" s="1"/>
      <c r="B525" s="1"/>
      <c r="C525" s="1"/>
      <c r="D525" s="119"/>
      <c r="E525" s="119"/>
      <c r="F525" s="206"/>
      <c r="G525" s="3"/>
      <c r="H525" s="30"/>
      <c r="I525" s="3"/>
      <c r="J525" s="1"/>
      <c r="K525" s="215"/>
      <c r="L525" s="215"/>
      <c r="M525" s="215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1.25" customHeight="1" x14ac:dyDescent="0.25">
      <c r="A526" s="1"/>
      <c r="B526" s="1"/>
      <c r="C526" s="1"/>
      <c r="D526" s="1"/>
      <c r="E526" s="1"/>
      <c r="F526" s="3"/>
      <c r="G526" s="3"/>
      <c r="H526" s="3"/>
      <c r="I526" s="3"/>
      <c r="J526" s="1"/>
      <c r="K526" s="215"/>
      <c r="L526" s="215"/>
      <c r="M526" s="215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1.25" customHeight="1" x14ac:dyDescent="0.25">
      <c r="A527" s="1"/>
      <c r="B527" s="1"/>
      <c r="C527" s="1"/>
      <c r="D527" s="1"/>
      <c r="E527" s="1"/>
      <c r="F527" s="3"/>
      <c r="G527" s="3"/>
      <c r="H527" s="3"/>
      <c r="I527" s="3"/>
      <c r="J527" s="1"/>
      <c r="K527" s="215"/>
      <c r="L527" s="215"/>
      <c r="M527" s="215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1.25" customHeight="1" x14ac:dyDescent="0.25">
      <c r="A528" s="1"/>
      <c r="B528" s="153"/>
      <c r="C528" s="153"/>
      <c r="D528" s="153"/>
      <c r="E528" s="153"/>
      <c r="F528" s="154"/>
      <c r="G528" s="154"/>
      <c r="H528" s="154"/>
      <c r="I528" s="3"/>
      <c r="J528" s="1"/>
      <c r="K528" s="215"/>
      <c r="L528" s="215"/>
      <c r="M528" s="215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1.25" customHeight="1" x14ac:dyDescent="0.25">
      <c r="A529" s="1"/>
      <c r="B529" s="1"/>
      <c r="C529" s="119"/>
      <c r="D529" s="142"/>
      <c r="E529" s="142"/>
      <c r="F529" s="142"/>
      <c r="G529" s="142"/>
      <c r="H529" s="3"/>
      <c r="I529" s="3"/>
      <c r="J529" s="1"/>
      <c r="K529" s="215"/>
      <c r="L529" s="215"/>
      <c r="M529" s="215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1.25" customHeight="1" x14ac:dyDescent="0.25">
      <c r="A530" s="1"/>
      <c r="B530" s="1"/>
      <c r="C530" s="119"/>
      <c r="D530" s="142"/>
      <c r="E530" s="142"/>
      <c r="F530" s="142"/>
      <c r="G530" s="142"/>
      <c r="H530" s="3"/>
      <c r="I530" s="3"/>
      <c r="J530" s="1"/>
      <c r="K530" s="215"/>
      <c r="L530" s="215"/>
      <c r="M530" s="215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1.25" customHeight="1" x14ac:dyDescent="0.25">
      <c r="A531" s="1"/>
      <c r="B531" s="1"/>
      <c r="C531" s="119"/>
      <c r="D531" s="142"/>
      <c r="E531" s="142"/>
      <c r="F531" s="142"/>
      <c r="G531" s="142"/>
      <c r="H531" s="30"/>
      <c r="I531" s="3"/>
      <c r="J531" s="1"/>
      <c r="K531" s="215"/>
      <c r="L531" s="215"/>
      <c r="M531" s="215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1.25" customHeight="1" x14ac:dyDescent="0.25">
      <c r="A532" s="1"/>
      <c r="B532" s="32"/>
      <c r="C532" s="143"/>
      <c r="D532" s="143"/>
      <c r="E532" s="143"/>
      <c r="F532" s="30"/>
      <c r="G532" s="30"/>
      <c r="H532" s="3"/>
      <c r="I532" s="3"/>
      <c r="J532" s="1"/>
      <c r="K532" s="215"/>
      <c r="L532" s="215"/>
      <c r="M532" s="215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1.25" customHeight="1" x14ac:dyDescent="0.25">
      <c r="A533" s="1"/>
      <c r="B533" s="1"/>
      <c r="C533" s="1"/>
      <c r="D533" s="1"/>
      <c r="E533" s="1"/>
      <c r="F533" s="206"/>
      <c r="G533" s="3"/>
      <c r="H533" s="30"/>
      <c r="I533" s="3"/>
      <c r="J533" s="1"/>
      <c r="K533" s="215"/>
      <c r="L533" s="215"/>
      <c r="M533" s="215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1.25" customHeight="1" x14ac:dyDescent="0.25">
      <c r="A534" s="1"/>
      <c r="B534" s="1"/>
      <c r="C534" s="1"/>
      <c r="D534" s="1"/>
      <c r="E534" s="1"/>
      <c r="F534" s="3"/>
      <c r="G534" s="3"/>
      <c r="H534" s="3"/>
      <c r="I534" s="3"/>
      <c r="J534" s="1"/>
      <c r="K534" s="215"/>
      <c r="L534" s="215"/>
      <c r="M534" s="215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1.25" customHeight="1" x14ac:dyDescent="0.25">
      <c r="A535" s="1"/>
      <c r="B535" s="1"/>
      <c r="C535" s="217"/>
      <c r="D535" s="1"/>
      <c r="E535" s="1"/>
      <c r="F535" s="3"/>
      <c r="G535" s="3"/>
      <c r="H535" s="3"/>
      <c r="I535" s="3"/>
      <c r="J535" s="1"/>
      <c r="K535" s="215"/>
      <c r="L535" s="215"/>
      <c r="M535" s="215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1.25" customHeight="1" x14ac:dyDescent="0.25">
      <c r="A536" s="1"/>
      <c r="B536" s="1"/>
      <c r="C536" s="217"/>
      <c r="D536" s="1"/>
      <c r="E536" s="1"/>
      <c r="F536" s="3"/>
      <c r="G536" s="3"/>
      <c r="H536" s="3"/>
      <c r="I536" s="3"/>
      <c r="J536" s="1"/>
      <c r="K536" s="215"/>
      <c r="L536" s="215"/>
      <c r="M536" s="215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1.25" customHeight="1" x14ac:dyDescent="0.25">
      <c r="A537" s="1"/>
      <c r="B537" s="32"/>
      <c r="C537" s="217"/>
      <c r="D537" s="1"/>
      <c r="E537" s="1"/>
      <c r="F537" s="3"/>
      <c r="G537" s="3"/>
      <c r="H537" s="3"/>
      <c r="I537" s="3"/>
      <c r="J537" s="1"/>
      <c r="K537" s="215"/>
      <c r="L537" s="215"/>
      <c r="M537" s="215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1.25" customHeight="1" x14ac:dyDescent="0.25">
      <c r="A538" s="1"/>
      <c r="B538" s="1"/>
      <c r="C538" s="217"/>
      <c r="D538" s="1"/>
      <c r="E538" s="1"/>
      <c r="F538" s="3"/>
      <c r="G538" s="3"/>
      <c r="H538" s="3"/>
      <c r="I538" s="3"/>
      <c r="J538" s="1"/>
      <c r="K538" s="215"/>
      <c r="L538" s="215"/>
      <c r="M538" s="215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1.25" customHeight="1" x14ac:dyDescent="0.25">
      <c r="A539" s="1"/>
      <c r="B539" s="153"/>
      <c r="C539" s="153"/>
      <c r="D539" s="153"/>
      <c r="E539" s="153"/>
      <c r="F539" s="154"/>
      <c r="G539" s="154"/>
      <c r="H539" s="154"/>
      <c r="I539" s="3"/>
      <c r="J539" s="1"/>
      <c r="K539" s="215"/>
      <c r="L539" s="215"/>
      <c r="M539" s="215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1.25" customHeight="1" x14ac:dyDescent="0.25">
      <c r="A540" s="1"/>
      <c r="B540" s="1"/>
      <c r="C540" s="119"/>
      <c r="D540" s="95"/>
      <c r="E540" s="95"/>
      <c r="F540" s="218"/>
      <c r="G540" s="142"/>
      <c r="H540" s="3"/>
      <c r="I540" s="3"/>
      <c r="J540" s="1"/>
      <c r="K540" s="215"/>
      <c r="L540" s="215"/>
      <c r="M540" s="215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1.25" customHeight="1" x14ac:dyDescent="0.25">
      <c r="A541" s="1"/>
      <c r="B541" s="1"/>
      <c r="C541" s="119"/>
      <c r="D541" s="158"/>
      <c r="E541" s="158"/>
      <c r="F541" s="218"/>
      <c r="G541" s="142"/>
      <c r="H541" s="3"/>
      <c r="I541" s="3"/>
      <c r="J541" s="1"/>
      <c r="K541" s="215"/>
      <c r="L541" s="215"/>
      <c r="M541" s="215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1.25" customHeight="1" x14ac:dyDescent="0.25">
      <c r="A542" s="1"/>
      <c r="B542" s="1"/>
      <c r="C542" s="119"/>
      <c r="D542" s="95"/>
      <c r="E542" s="95"/>
      <c r="F542" s="142"/>
      <c r="G542" s="142"/>
      <c r="H542" s="3"/>
      <c r="I542" s="3"/>
      <c r="J542" s="1"/>
      <c r="K542" s="215"/>
      <c r="L542" s="215"/>
      <c r="M542" s="215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1.25" customHeight="1" x14ac:dyDescent="0.25">
      <c r="A543" s="1"/>
      <c r="B543" s="1"/>
      <c r="C543" s="119"/>
      <c r="D543" s="158"/>
      <c r="E543" s="158"/>
      <c r="F543" s="218"/>
      <c r="G543" s="142"/>
      <c r="H543" s="3"/>
      <c r="I543" s="3"/>
      <c r="J543" s="1"/>
      <c r="K543" s="215"/>
      <c r="L543" s="215"/>
      <c r="M543" s="215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1.25" customHeight="1" x14ac:dyDescent="0.25">
      <c r="A544" s="1"/>
      <c r="B544" s="1"/>
      <c r="C544" s="119"/>
      <c r="D544" s="95"/>
      <c r="E544" s="95"/>
      <c r="F544" s="142"/>
      <c r="G544" s="142"/>
      <c r="H544" s="3"/>
      <c r="I544" s="3"/>
      <c r="J544" s="1"/>
      <c r="K544" s="215"/>
      <c r="L544" s="215"/>
      <c r="M544" s="215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1.25" customHeight="1" x14ac:dyDescent="0.25">
      <c r="A545" s="1"/>
      <c r="B545" s="1"/>
      <c r="C545" s="119"/>
      <c r="D545" s="158"/>
      <c r="E545" s="158"/>
      <c r="F545" s="218"/>
      <c r="G545" s="142"/>
      <c r="H545" s="3"/>
      <c r="I545" s="3"/>
      <c r="J545" s="1"/>
      <c r="K545" s="215"/>
      <c r="L545" s="215"/>
      <c r="M545" s="215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1.25" customHeight="1" x14ac:dyDescent="0.25">
      <c r="A546" s="1"/>
      <c r="B546" s="1"/>
      <c r="C546" s="119"/>
      <c r="D546" s="95"/>
      <c r="E546" s="95"/>
      <c r="F546" s="142"/>
      <c r="G546" s="142"/>
      <c r="H546" s="3"/>
      <c r="I546" s="3"/>
      <c r="J546" s="1"/>
      <c r="K546" s="215"/>
      <c r="L546" s="215"/>
      <c r="M546" s="215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1.25" customHeight="1" x14ac:dyDescent="0.25">
      <c r="A547" s="1"/>
      <c r="B547" s="1"/>
      <c r="C547" s="119"/>
      <c r="D547" s="158"/>
      <c r="E547" s="158"/>
      <c r="F547" s="218"/>
      <c r="G547" s="142"/>
      <c r="H547" s="3"/>
      <c r="I547" s="3"/>
      <c r="J547" s="1"/>
      <c r="K547" s="215"/>
      <c r="L547" s="215"/>
      <c r="M547" s="215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1.25" customHeight="1" x14ac:dyDescent="0.25">
      <c r="A548" s="1"/>
      <c r="B548" s="1"/>
      <c r="C548" s="119"/>
      <c r="D548" s="95"/>
      <c r="E548" s="95"/>
      <c r="F548" s="142"/>
      <c r="G548" s="142"/>
      <c r="H548" s="3"/>
      <c r="I548" s="3"/>
      <c r="J548" s="1"/>
      <c r="K548" s="215"/>
      <c r="L548" s="215"/>
      <c r="M548" s="215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1.25" customHeight="1" x14ac:dyDescent="0.25">
      <c r="A549" s="1"/>
      <c r="B549" s="1"/>
      <c r="C549" s="119"/>
      <c r="D549" s="158"/>
      <c r="E549" s="158"/>
      <c r="F549" s="218"/>
      <c r="G549" s="142"/>
      <c r="H549" s="3"/>
      <c r="I549" s="3"/>
      <c r="J549" s="1"/>
      <c r="K549" s="215"/>
      <c r="L549" s="215"/>
      <c r="M549" s="215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1.25" customHeight="1" x14ac:dyDescent="0.25">
      <c r="A550" s="1"/>
      <c r="B550" s="32"/>
      <c r="C550" s="143"/>
      <c r="D550" s="219"/>
      <c r="E550" s="219"/>
      <c r="F550" s="220"/>
      <c r="G550" s="142"/>
      <c r="H550" s="3"/>
      <c r="I550" s="3"/>
      <c r="J550" s="1"/>
      <c r="K550" s="215"/>
      <c r="L550" s="215"/>
      <c r="M550" s="215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1.25" customHeight="1" x14ac:dyDescent="0.25">
      <c r="A551" s="1"/>
      <c r="B551" s="1"/>
      <c r="C551" s="1"/>
      <c r="D551" s="1"/>
      <c r="E551" s="1"/>
      <c r="F551" s="3"/>
      <c r="G551" s="3"/>
      <c r="H551" s="30"/>
      <c r="I551" s="3"/>
      <c r="J551" s="1"/>
      <c r="K551" s="215"/>
      <c r="L551" s="215"/>
      <c r="M551" s="215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1.25" customHeight="1" x14ac:dyDescent="0.25">
      <c r="A552" s="1"/>
      <c r="B552" s="1"/>
      <c r="C552" s="1"/>
      <c r="D552" s="1"/>
      <c r="E552" s="1"/>
      <c r="F552" s="3"/>
      <c r="G552" s="3"/>
      <c r="H552" s="3"/>
      <c r="I552" s="3"/>
      <c r="J552" s="1"/>
      <c r="K552" s="215"/>
      <c r="L552" s="215"/>
      <c r="M552" s="215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1.25" customHeight="1" x14ac:dyDescent="0.25">
      <c r="A553" s="1"/>
      <c r="B553" s="1"/>
      <c r="C553" s="1"/>
      <c r="D553" s="1"/>
      <c r="E553" s="1"/>
      <c r="F553" s="3"/>
      <c r="G553" s="3"/>
      <c r="H553" s="3"/>
      <c r="I553" s="3"/>
      <c r="J553" s="1"/>
      <c r="K553" s="215"/>
      <c r="L553" s="215"/>
      <c r="M553" s="215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1.25" customHeight="1" x14ac:dyDescent="0.25">
      <c r="A554" s="1"/>
      <c r="B554" s="153"/>
      <c r="C554" s="153"/>
      <c r="D554" s="153"/>
      <c r="E554" s="153"/>
      <c r="F554" s="154"/>
      <c r="G554" s="154"/>
      <c r="H554" s="154"/>
      <c r="I554" s="3"/>
      <c r="J554" s="1"/>
      <c r="K554" s="215"/>
      <c r="L554" s="215"/>
      <c r="M554" s="215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1.25" customHeight="1" x14ac:dyDescent="0.25">
      <c r="A555" s="1"/>
      <c r="B555" s="1"/>
      <c r="C555" s="119"/>
      <c r="D555" s="158"/>
      <c r="E555" s="158"/>
      <c r="F555" s="142"/>
      <c r="G555" s="142"/>
      <c r="H555" s="3"/>
      <c r="I555" s="3"/>
      <c r="J555" s="1"/>
      <c r="K555" s="215"/>
      <c r="L555" s="215"/>
      <c r="M555" s="215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1.25" customHeight="1" x14ac:dyDescent="0.25">
      <c r="A556" s="1"/>
      <c r="B556" s="1"/>
      <c r="C556" s="1"/>
      <c r="D556" s="1"/>
      <c r="E556" s="1"/>
      <c r="F556" s="3"/>
      <c r="G556" s="3"/>
      <c r="H556" s="30"/>
      <c r="I556" s="3"/>
      <c r="J556" s="1"/>
      <c r="K556" s="215"/>
      <c r="L556" s="215"/>
      <c r="M556" s="215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1.25" customHeight="1" x14ac:dyDescent="0.25">
      <c r="A557" s="1"/>
      <c r="B557" s="1"/>
      <c r="C557" s="1"/>
      <c r="D557" s="1"/>
      <c r="E557" s="1"/>
      <c r="F557" s="3"/>
      <c r="G557" s="3"/>
      <c r="H557" s="3"/>
      <c r="I557" s="3"/>
      <c r="J557" s="1"/>
      <c r="K557" s="215"/>
      <c r="L557" s="215"/>
      <c r="M557" s="215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1.25" customHeight="1" x14ac:dyDescent="0.25">
      <c r="A558" s="1"/>
      <c r="B558" s="1"/>
      <c r="C558" s="1"/>
      <c r="D558" s="1"/>
      <c r="E558" s="1"/>
      <c r="F558" s="3"/>
      <c r="G558" s="3"/>
      <c r="H558" s="3"/>
      <c r="I558" s="3"/>
      <c r="J558" s="1"/>
      <c r="K558" s="215"/>
      <c r="L558" s="215"/>
      <c r="M558" s="215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1.25" customHeight="1" x14ac:dyDescent="0.25">
      <c r="A559" s="1"/>
      <c r="B559" s="153"/>
      <c r="C559" s="153"/>
      <c r="D559" s="153"/>
      <c r="E559" s="153"/>
      <c r="F559" s="154"/>
      <c r="G559" s="154"/>
      <c r="H559" s="154"/>
      <c r="I559" s="3"/>
      <c r="J559" s="1"/>
      <c r="K559" s="215"/>
      <c r="L559" s="215"/>
      <c r="M559" s="215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1.25" customHeight="1" x14ac:dyDescent="0.25">
      <c r="A560" s="1"/>
      <c r="B560" s="1"/>
      <c r="C560" s="119"/>
      <c r="D560" s="119"/>
      <c r="E560" s="119"/>
      <c r="F560" s="142"/>
      <c r="G560" s="142"/>
      <c r="H560" s="3"/>
      <c r="I560" s="3"/>
      <c r="J560" s="1"/>
      <c r="K560" s="215"/>
      <c r="L560" s="215"/>
      <c r="M560" s="215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1.25" customHeight="1" x14ac:dyDescent="0.25">
      <c r="A561" s="1"/>
      <c r="B561" s="1"/>
      <c r="C561" s="119"/>
      <c r="D561" s="119"/>
      <c r="E561" s="119"/>
      <c r="F561" s="142"/>
      <c r="G561" s="142"/>
      <c r="H561" s="3"/>
      <c r="I561" s="3"/>
      <c r="J561" s="1"/>
      <c r="K561" s="215"/>
      <c r="L561" s="215"/>
      <c r="M561" s="215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1.25" customHeight="1" x14ac:dyDescent="0.25">
      <c r="A562" s="1"/>
      <c r="B562" s="1"/>
      <c r="C562" s="119"/>
      <c r="D562" s="142"/>
      <c r="E562" s="142"/>
      <c r="F562" s="142"/>
      <c r="G562" s="142"/>
      <c r="H562" s="3"/>
      <c r="I562" s="3"/>
      <c r="J562" s="1"/>
      <c r="K562" s="215"/>
      <c r="L562" s="215"/>
      <c r="M562" s="215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1.25" customHeight="1" x14ac:dyDescent="0.25">
      <c r="A563" s="1"/>
      <c r="B563" s="1"/>
      <c r="C563" s="119"/>
      <c r="D563" s="221"/>
      <c r="E563" s="221"/>
      <c r="F563" s="142"/>
      <c r="G563" s="142"/>
      <c r="H563" s="3"/>
      <c r="I563" s="3"/>
      <c r="J563" s="1"/>
      <c r="K563" s="215"/>
      <c r="L563" s="215"/>
      <c r="M563" s="215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1.25" customHeight="1" x14ac:dyDescent="0.25">
      <c r="A564" s="1"/>
      <c r="B564" s="1"/>
      <c r="C564" s="119"/>
      <c r="D564" s="158"/>
      <c r="E564" s="158"/>
      <c r="F564" s="142"/>
      <c r="G564" s="142"/>
      <c r="H564" s="3"/>
      <c r="I564" s="3"/>
      <c r="J564" s="1"/>
      <c r="K564" s="215"/>
      <c r="L564" s="215"/>
      <c r="M564" s="215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1.25" customHeight="1" x14ac:dyDescent="0.25">
      <c r="A565" s="1"/>
      <c r="B565" s="1"/>
      <c r="C565" s="1"/>
      <c r="D565" s="1"/>
      <c r="E565" s="1"/>
      <c r="F565" s="3"/>
      <c r="G565" s="3"/>
      <c r="H565" s="30"/>
      <c r="I565" s="3"/>
      <c r="J565" s="1"/>
      <c r="K565" s="215"/>
      <c r="L565" s="215"/>
      <c r="M565" s="215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1.25" customHeight="1" x14ac:dyDescent="0.25">
      <c r="A566" s="1"/>
      <c r="B566" s="1"/>
      <c r="C566" s="1"/>
      <c r="D566" s="1"/>
      <c r="E566" s="1"/>
      <c r="F566" s="3"/>
      <c r="G566" s="3"/>
      <c r="H566" s="3"/>
      <c r="I566" s="3"/>
      <c r="J566" s="1"/>
      <c r="K566" s="215"/>
      <c r="L566" s="215"/>
      <c r="M566" s="215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1.25" customHeight="1" x14ac:dyDescent="0.25">
      <c r="A567" s="1"/>
      <c r="B567" s="32"/>
      <c r="C567" s="1"/>
      <c r="D567" s="1"/>
      <c r="E567" s="1"/>
      <c r="F567" s="3"/>
      <c r="G567" s="3"/>
      <c r="H567" s="3"/>
      <c r="I567" s="3"/>
      <c r="J567" s="1"/>
      <c r="K567" s="215"/>
      <c r="L567" s="215"/>
      <c r="M567" s="215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1.25" customHeight="1" x14ac:dyDescent="0.25">
      <c r="A568" s="1"/>
      <c r="B568" s="1"/>
      <c r="C568" s="1"/>
      <c r="D568" s="1"/>
      <c r="E568" s="1"/>
      <c r="F568" s="3"/>
      <c r="G568" s="3"/>
      <c r="H568" s="3"/>
      <c r="I568" s="3"/>
      <c r="J568" s="1"/>
      <c r="K568" s="215"/>
      <c r="L568" s="215"/>
      <c r="M568" s="215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1.25" customHeight="1" x14ac:dyDescent="0.25">
      <c r="A569" s="1"/>
      <c r="B569" s="153"/>
      <c r="C569" s="153"/>
      <c r="D569" s="153"/>
      <c r="E569" s="153"/>
      <c r="F569" s="154"/>
      <c r="G569" s="154"/>
      <c r="H569" s="154"/>
      <c r="I569" s="3"/>
      <c r="J569" s="1"/>
      <c r="K569" s="215"/>
      <c r="L569" s="215"/>
      <c r="M569" s="215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32.25" customHeight="1" x14ac:dyDescent="0.25">
      <c r="A570" s="1"/>
      <c r="B570" s="223"/>
      <c r="C570" s="119"/>
      <c r="D570" s="142"/>
      <c r="E570" s="142"/>
      <c r="F570" s="142"/>
      <c r="G570" s="142"/>
      <c r="H570" s="30"/>
      <c r="I570" s="3"/>
      <c r="J570" s="1"/>
      <c r="K570" s="215"/>
      <c r="L570" s="215"/>
      <c r="M570" s="215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1.25" customHeight="1" x14ac:dyDescent="0.25">
      <c r="A571" s="1"/>
      <c r="B571" s="1"/>
      <c r="C571" s="217"/>
      <c r="D571" s="1"/>
      <c r="E571" s="1"/>
      <c r="F571" s="206"/>
      <c r="G571" s="3"/>
      <c r="H571" s="30"/>
      <c r="I571" s="3"/>
      <c r="J571" s="1"/>
      <c r="K571" s="215"/>
      <c r="L571" s="215"/>
      <c r="M571" s="215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1.25" customHeight="1" x14ac:dyDescent="0.25">
      <c r="A572" s="1"/>
      <c r="B572" s="1"/>
      <c r="C572" s="1"/>
      <c r="D572" s="1"/>
      <c r="E572" s="1"/>
      <c r="F572" s="3"/>
      <c r="G572" s="3"/>
      <c r="H572" s="3"/>
      <c r="I572" s="3"/>
      <c r="J572" s="1"/>
      <c r="K572" s="215"/>
      <c r="L572" s="215"/>
      <c r="M572" s="215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1.25" customHeight="1" x14ac:dyDescent="0.25">
      <c r="A573" s="1"/>
      <c r="B573" s="1"/>
      <c r="C573" s="1"/>
      <c r="D573" s="1"/>
      <c r="E573" s="1"/>
      <c r="F573" s="3"/>
      <c r="G573" s="3"/>
      <c r="H573" s="3"/>
      <c r="I573" s="3"/>
      <c r="J573" s="1"/>
      <c r="K573" s="215"/>
      <c r="L573" s="215"/>
      <c r="M573" s="215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1.25" customHeight="1" x14ac:dyDescent="0.25">
      <c r="A574" s="1"/>
      <c r="B574" s="32"/>
      <c r="C574" s="217"/>
      <c r="D574" s="1"/>
      <c r="E574" s="1"/>
      <c r="F574" s="3"/>
      <c r="G574" s="3"/>
      <c r="H574" s="3"/>
      <c r="I574" s="3"/>
      <c r="J574" s="1"/>
      <c r="K574" s="215"/>
      <c r="L574" s="215"/>
      <c r="M574" s="215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1.25" customHeight="1" x14ac:dyDescent="0.25">
      <c r="A575" s="1"/>
      <c r="B575" s="1"/>
      <c r="C575" s="217"/>
      <c r="D575" s="1"/>
      <c r="E575" s="1"/>
      <c r="F575" s="3"/>
      <c r="G575" s="3"/>
      <c r="H575" s="3"/>
      <c r="I575" s="3"/>
      <c r="J575" s="1"/>
      <c r="K575" s="215"/>
      <c r="L575" s="215"/>
      <c r="M575" s="215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1.25" customHeight="1" x14ac:dyDescent="0.25">
      <c r="A576" s="1"/>
      <c r="B576" s="1"/>
      <c r="C576" s="224"/>
      <c r="D576" s="1"/>
      <c r="E576" s="1"/>
      <c r="F576" s="3"/>
      <c r="G576" s="3"/>
      <c r="H576" s="3"/>
      <c r="I576" s="3"/>
      <c r="J576" s="1"/>
      <c r="K576" s="215"/>
      <c r="L576" s="215"/>
      <c r="M576" s="215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1.25" customHeight="1" x14ac:dyDescent="0.25">
      <c r="A577" s="1"/>
      <c r="B577" s="1"/>
      <c r="C577" s="217"/>
      <c r="D577" s="1"/>
      <c r="E577" s="1"/>
      <c r="F577" s="3"/>
      <c r="G577" s="3"/>
      <c r="H577" s="3"/>
      <c r="I577" s="3"/>
      <c r="J577" s="1"/>
      <c r="K577" s="215"/>
      <c r="L577" s="215"/>
      <c r="M577" s="215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1.25" customHeight="1" x14ac:dyDescent="0.25">
      <c r="A578" s="1"/>
      <c r="B578" s="153"/>
      <c r="C578" s="153"/>
      <c r="D578" s="153"/>
      <c r="E578" s="153"/>
      <c r="F578" s="154"/>
      <c r="G578" s="154"/>
      <c r="H578" s="154"/>
      <c r="I578" s="3"/>
      <c r="J578" s="1"/>
      <c r="K578" s="215"/>
      <c r="L578" s="215"/>
      <c r="M578" s="215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1.25" customHeight="1" x14ac:dyDescent="0.25">
      <c r="A579" s="1"/>
      <c r="B579" s="1"/>
      <c r="C579" s="119"/>
      <c r="D579" s="225"/>
      <c r="E579" s="225"/>
      <c r="F579" s="225"/>
      <c r="G579" s="142"/>
      <c r="H579" s="3"/>
      <c r="I579" s="3"/>
      <c r="J579" s="1"/>
      <c r="K579" s="215"/>
      <c r="L579" s="215"/>
      <c r="M579" s="215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1.25" customHeight="1" x14ac:dyDescent="0.25">
      <c r="A580" s="1"/>
      <c r="B580" s="1"/>
      <c r="C580" s="217"/>
      <c r="D580" s="1"/>
      <c r="E580" s="1"/>
      <c r="F580" s="3"/>
      <c r="G580" s="3"/>
      <c r="H580" s="30"/>
      <c r="I580" s="3"/>
      <c r="J580" s="1"/>
      <c r="K580" s="215"/>
      <c r="L580" s="215"/>
      <c r="M580" s="215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1.25" customHeight="1" x14ac:dyDescent="0.25">
      <c r="A581" s="1"/>
      <c r="B581" s="1"/>
      <c r="C581" s="1"/>
      <c r="D581" s="1"/>
      <c r="E581" s="1"/>
      <c r="F581" s="3"/>
      <c r="G581" s="3"/>
      <c r="H581" s="3"/>
      <c r="I581" s="3"/>
      <c r="J581" s="1"/>
      <c r="K581" s="215"/>
      <c r="L581" s="215"/>
      <c r="M581" s="215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1.25" customHeight="1" x14ac:dyDescent="0.25">
      <c r="A582" s="1"/>
      <c r="B582" s="32"/>
      <c r="C582" s="217"/>
      <c r="D582" s="1"/>
      <c r="E582" s="1"/>
      <c r="F582" s="3"/>
      <c r="G582" s="3"/>
      <c r="H582" s="3"/>
      <c r="I582" s="3"/>
      <c r="J582" s="1"/>
      <c r="K582" s="215"/>
      <c r="L582" s="215"/>
      <c r="M582" s="215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1.25" customHeight="1" x14ac:dyDescent="0.25">
      <c r="A583" s="1"/>
      <c r="B583" s="1"/>
      <c r="C583" s="217"/>
      <c r="D583" s="1"/>
      <c r="E583" s="1"/>
      <c r="F583" s="3"/>
      <c r="G583" s="3"/>
      <c r="H583" s="3"/>
      <c r="I583" s="3"/>
      <c r="J583" s="1"/>
      <c r="K583" s="215"/>
      <c r="L583" s="215"/>
      <c r="M583" s="215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1.25" customHeight="1" x14ac:dyDescent="0.25">
      <c r="A584" s="1"/>
      <c r="B584" s="1"/>
      <c r="C584" s="224"/>
      <c r="D584" s="1"/>
      <c r="E584" s="1"/>
      <c r="F584" s="3"/>
      <c r="G584" s="3"/>
      <c r="H584" s="3"/>
      <c r="I584" s="3"/>
      <c r="J584" s="1"/>
      <c r="K584" s="215"/>
      <c r="L584" s="215"/>
      <c r="M584" s="215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1.25" customHeight="1" x14ac:dyDescent="0.25">
      <c r="A585" s="1"/>
      <c r="B585" s="1"/>
      <c r="C585" s="217"/>
      <c r="D585" s="1"/>
      <c r="E585" s="1"/>
      <c r="F585" s="3"/>
      <c r="G585" s="3"/>
      <c r="H585" s="3"/>
      <c r="I585" s="3"/>
      <c r="J585" s="1"/>
      <c r="K585" s="215"/>
      <c r="L585" s="215"/>
      <c r="M585" s="215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1.25" customHeight="1" x14ac:dyDescent="0.25">
      <c r="A586" s="1"/>
      <c r="B586" s="153"/>
      <c r="C586" s="153"/>
      <c r="D586" s="153"/>
      <c r="E586" s="153"/>
      <c r="F586" s="154"/>
      <c r="G586" s="154"/>
      <c r="H586" s="154"/>
      <c r="I586" s="3"/>
      <c r="J586" s="1"/>
      <c r="K586" s="215"/>
      <c r="L586" s="215"/>
      <c r="M586" s="215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1.25" customHeight="1" x14ac:dyDescent="0.25">
      <c r="A587" s="1"/>
      <c r="B587" s="1"/>
      <c r="C587" s="119"/>
      <c r="D587" s="225"/>
      <c r="E587" s="225"/>
      <c r="F587" s="225"/>
      <c r="G587" s="142"/>
      <c r="H587" s="3"/>
      <c r="I587" s="3"/>
      <c r="J587" s="1"/>
      <c r="K587" s="215"/>
      <c r="L587" s="215"/>
      <c r="M587" s="215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1.25" customHeight="1" x14ac:dyDescent="0.25">
      <c r="A588" s="1"/>
      <c r="B588" s="1"/>
      <c r="C588" s="217"/>
      <c r="D588" s="1"/>
      <c r="E588" s="1"/>
      <c r="F588" s="3"/>
      <c r="G588" s="3"/>
      <c r="H588" s="30"/>
      <c r="I588" s="3"/>
      <c r="J588" s="1"/>
      <c r="K588" s="215"/>
      <c r="L588" s="215"/>
      <c r="M588" s="215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1.25" customHeight="1" x14ac:dyDescent="0.25">
      <c r="A589" s="1"/>
      <c r="B589" s="1"/>
      <c r="C589" s="1"/>
      <c r="D589" s="1"/>
      <c r="E589" s="1"/>
      <c r="F589" s="3"/>
      <c r="G589" s="3"/>
      <c r="H589" s="3"/>
      <c r="I589" s="3"/>
      <c r="J589" s="1"/>
      <c r="K589" s="215"/>
      <c r="L589" s="215"/>
      <c r="M589" s="215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1.25" customHeight="1" x14ac:dyDescent="0.25">
      <c r="A590" s="1"/>
      <c r="B590" s="1"/>
      <c r="C590" s="1"/>
      <c r="D590" s="1"/>
      <c r="E590" s="1"/>
      <c r="F590" s="3"/>
      <c r="G590" s="3"/>
      <c r="H590" s="3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2.75" customHeight="1" x14ac:dyDescent="0.25">
      <c r="A591" s="1"/>
      <c r="B591" s="32"/>
      <c r="C591" s="32"/>
      <c r="D591" s="32"/>
      <c r="E591" s="32"/>
      <c r="F591" s="31"/>
      <c r="G591" s="31"/>
      <c r="H591" s="30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1.25" customHeight="1" x14ac:dyDescent="0.25">
      <c r="A592" s="1"/>
      <c r="B592" s="1"/>
      <c r="C592" s="1"/>
      <c r="D592" s="1"/>
      <c r="E592" s="1"/>
      <c r="F592" s="3"/>
      <c r="G592" s="3"/>
      <c r="H592" s="3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2.75" customHeight="1" x14ac:dyDescent="0.25">
      <c r="A593" s="1"/>
      <c r="B593" s="32"/>
      <c r="C593" s="32"/>
      <c r="D593" s="32"/>
      <c r="E593" s="32"/>
      <c r="F593" s="31"/>
      <c r="G593" s="31"/>
      <c r="H593" s="30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1.25" customHeight="1" x14ac:dyDescent="0.25">
      <c r="A594" s="1"/>
      <c r="B594" s="1"/>
      <c r="C594" s="1"/>
      <c r="D594" s="1"/>
      <c r="E594" s="1"/>
      <c r="F594" s="3"/>
      <c r="G594" s="3"/>
      <c r="H594" s="3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2.75" customHeight="1" x14ac:dyDescent="0.25">
      <c r="A595" s="1"/>
      <c r="B595" s="153"/>
      <c r="C595" s="153"/>
      <c r="D595" s="153"/>
      <c r="E595" s="153"/>
      <c r="F595" s="154"/>
      <c r="G595" s="154"/>
      <c r="H595" s="154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2.75" customHeight="1" x14ac:dyDescent="0.25">
      <c r="A596" s="1"/>
      <c r="B596" s="1"/>
      <c r="C596" s="119"/>
      <c r="D596" s="176"/>
      <c r="E596" s="176"/>
      <c r="F596" s="142"/>
      <c r="G596" s="142"/>
      <c r="H596" s="142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2.75" customHeight="1" x14ac:dyDescent="0.25">
      <c r="A597" s="1"/>
      <c r="B597" s="1"/>
      <c r="C597" s="119"/>
      <c r="D597" s="176"/>
      <c r="E597" s="176"/>
      <c r="F597" s="142"/>
      <c r="G597" s="142"/>
      <c r="H597" s="142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2.75" customHeight="1" x14ac:dyDescent="0.25">
      <c r="A598" s="1"/>
      <c r="B598" s="1"/>
      <c r="C598" s="119"/>
      <c r="D598" s="176"/>
      <c r="E598" s="176"/>
      <c r="F598" s="142"/>
      <c r="G598" s="142"/>
      <c r="H598" s="142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2.75" customHeight="1" x14ac:dyDescent="0.25">
      <c r="A599" s="1"/>
      <c r="B599" s="1"/>
      <c r="C599" s="119"/>
      <c r="D599" s="176"/>
      <c r="E599" s="176"/>
      <c r="F599" s="142"/>
      <c r="G599" s="142"/>
      <c r="H599" s="142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2.75" customHeight="1" x14ac:dyDescent="0.25">
      <c r="A600" s="1"/>
      <c r="B600" s="106"/>
      <c r="C600" s="119"/>
      <c r="D600" s="176"/>
      <c r="E600" s="176"/>
      <c r="F600" s="142"/>
      <c r="G600" s="142"/>
      <c r="H600" s="142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2.75" customHeight="1" x14ac:dyDescent="0.25">
      <c r="A601" s="1"/>
      <c r="B601" s="1"/>
      <c r="C601" s="119"/>
      <c r="D601" s="176"/>
      <c r="E601" s="176"/>
      <c r="F601" s="142"/>
      <c r="G601" s="142"/>
      <c r="H601" s="142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2.75" customHeight="1" x14ac:dyDescent="0.25">
      <c r="A602" s="1"/>
      <c r="B602" s="106"/>
      <c r="C602" s="119"/>
      <c r="D602" s="176"/>
      <c r="E602" s="176"/>
      <c r="F602" s="142"/>
      <c r="G602" s="142"/>
      <c r="H602" s="142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2.75" customHeight="1" x14ac:dyDescent="0.25">
      <c r="A603" s="1"/>
      <c r="B603" s="1"/>
      <c r="C603" s="119"/>
      <c r="D603" s="176"/>
      <c r="E603" s="176"/>
      <c r="F603" s="142"/>
      <c r="G603" s="142"/>
      <c r="H603" s="142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2.75" customHeight="1" x14ac:dyDescent="0.25">
      <c r="A604" s="1"/>
      <c r="B604" s="32"/>
      <c r="C604" s="32"/>
      <c r="D604" s="32"/>
      <c r="E604" s="32"/>
      <c r="F604" s="32"/>
      <c r="G604" s="31"/>
      <c r="H604" s="30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1.25" customHeight="1" x14ac:dyDescent="0.25">
      <c r="A605" s="1"/>
      <c r="B605" s="1"/>
      <c r="C605" s="1"/>
      <c r="D605" s="1"/>
      <c r="E605" s="1"/>
      <c r="F605" s="3"/>
      <c r="G605" s="3"/>
      <c r="H605" s="3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2.75" customHeight="1" x14ac:dyDescent="0.25">
      <c r="A606" s="1"/>
      <c r="B606" s="32"/>
      <c r="C606" s="32"/>
      <c r="D606" s="32"/>
      <c r="E606" s="32"/>
      <c r="F606" s="31"/>
      <c r="G606" s="31"/>
      <c r="H606" s="30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1.25" customHeight="1" x14ac:dyDescent="0.25">
      <c r="A607" s="1"/>
      <c r="B607" s="1"/>
      <c r="C607" s="1"/>
      <c r="D607" s="1"/>
      <c r="E607" s="1"/>
      <c r="F607" s="3"/>
      <c r="G607" s="3"/>
      <c r="H607" s="3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1.25" customHeight="1" x14ac:dyDescent="0.25">
      <c r="A608" s="1"/>
      <c r="B608" s="32"/>
      <c r="C608" s="32"/>
      <c r="D608" s="32"/>
      <c r="E608" s="32"/>
      <c r="F608" s="31"/>
      <c r="G608" s="31"/>
      <c r="H608" s="30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1.25" customHeight="1" x14ac:dyDescent="0.25">
      <c r="A609" s="1"/>
      <c r="B609" s="1"/>
      <c r="C609" s="1"/>
      <c r="D609" s="1"/>
      <c r="E609" s="1"/>
      <c r="F609" s="3"/>
      <c r="G609" s="3"/>
      <c r="H609" s="3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1.25" customHeight="1" x14ac:dyDescent="0.25">
      <c r="A610" s="1"/>
      <c r="B610" s="153"/>
      <c r="C610" s="153"/>
      <c r="D610" s="153"/>
      <c r="E610" s="153"/>
      <c r="F610" s="154"/>
      <c r="G610" s="154"/>
      <c r="H610" s="154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1.25" customHeight="1" x14ac:dyDescent="0.25">
      <c r="A611" s="1"/>
      <c r="B611" s="1"/>
      <c r="C611" s="226"/>
      <c r="D611" s="227"/>
      <c r="E611" s="227"/>
      <c r="F611" s="142"/>
      <c r="G611" s="142"/>
      <c r="H611" s="142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1.25" customHeight="1" x14ac:dyDescent="0.25">
      <c r="A612" s="1"/>
      <c r="B612" s="1"/>
      <c r="C612" s="226"/>
      <c r="D612" s="228"/>
      <c r="E612" s="228"/>
      <c r="F612" s="229"/>
      <c r="G612" s="229"/>
      <c r="H612" s="142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1.25" customHeight="1" x14ac:dyDescent="0.25">
      <c r="A613" s="1"/>
      <c r="B613" s="1"/>
      <c r="C613" s="119"/>
      <c r="D613" s="230"/>
      <c r="E613" s="230"/>
      <c r="F613" s="142"/>
      <c r="G613" s="142"/>
      <c r="H613" s="142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1.25" customHeight="1" x14ac:dyDescent="0.25">
      <c r="A614" s="1"/>
      <c r="B614" s="1"/>
      <c r="C614" s="226"/>
      <c r="D614" s="231"/>
      <c r="E614" s="231"/>
      <c r="F614" s="229"/>
      <c r="G614" s="229"/>
      <c r="H614" s="142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1.25" customHeight="1" x14ac:dyDescent="0.25">
      <c r="A615" s="1"/>
      <c r="B615" s="152"/>
      <c r="C615" s="152"/>
      <c r="D615" s="152"/>
      <c r="E615" s="152"/>
      <c r="F615" s="206"/>
      <c r="G615" s="3"/>
      <c r="H615" s="30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1.25" customHeight="1" x14ac:dyDescent="0.25">
      <c r="A616" s="1"/>
      <c r="B616" s="1"/>
      <c r="C616" s="1"/>
      <c r="D616" s="1"/>
      <c r="E616" s="1"/>
      <c r="F616" s="3"/>
      <c r="G616" s="3"/>
      <c r="H616" s="3"/>
      <c r="I616" s="3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7.25" customHeight="1" x14ac:dyDescent="0.25">
      <c r="A617" s="1"/>
      <c r="B617" s="32"/>
      <c r="C617" s="1"/>
      <c r="D617" s="1"/>
      <c r="E617" s="1"/>
      <c r="F617" s="3"/>
      <c r="G617" s="3"/>
      <c r="H617" s="31"/>
      <c r="I617" s="3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1.25" customHeight="1" x14ac:dyDescent="0.25">
      <c r="A618" s="1"/>
      <c r="B618" s="1"/>
      <c r="C618" s="1"/>
      <c r="D618" s="1"/>
      <c r="E618" s="1"/>
      <c r="F618" s="3"/>
      <c r="G618" s="3"/>
      <c r="H618" s="3"/>
      <c r="I618" s="3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2.75" customHeight="1" x14ac:dyDescent="0.25">
      <c r="A619" s="1"/>
      <c r="B619" s="32"/>
      <c r="C619" s="1"/>
      <c r="D619" s="1"/>
      <c r="E619" s="1"/>
      <c r="F619" s="3"/>
      <c r="G619" s="3"/>
      <c r="H619" s="3"/>
      <c r="I619" s="3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1.25" customHeight="1" x14ac:dyDescent="0.25">
      <c r="A620" s="1"/>
      <c r="B620" s="1"/>
      <c r="C620" s="1"/>
      <c r="D620" s="1"/>
      <c r="E620" s="1"/>
      <c r="F620" s="3"/>
      <c r="G620" s="3"/>
      <c r="H620" s="3"/>
      <c r="I620" s="3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2.75" customHeight="1" x14ac:dyDescent="0.25">
      <c r="A621" s="1"/>
      <c r="B621" s="153"/>
      <c r="C621" s="153"/>
      <c r="D621" s="153"/>
      <c r="E621" s="153"/>
      <c r="F621" s="154"/>
      <c r="G621" s="154"/>
      <c r="H621" s="154"/>
      <c r="I621" s="3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2.75" customHeight="1" x14ac:dyDescent="0.25">
      <c r="A622" s="1"/>
      <c r="B622" s="1"/>
      <c r="C622" s="119"/>
      <c r="D622" s="142"/>
      <c r="E622" s="142"/>
      <c r="F622" s="142"/>
      <c r="G622" s="142"/>
      <c r="H622" s="3"/>
      <c r="I622" s="3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2.75" customHeight="1" x14ac:dyDescent="0.25">
      <c r="A623" s="1"/>
      <c r="B623" s="1"/>
      <c r="C623" s="1"/>
      <c r="D623" s="1"/>
      <c r="E623" s="1"/>
      <c r="F623" s="3"/>
      <c r="G623" s="3"/>
      <c r="H623" s="30"/>
      <c r="I623" s="3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1.25" customHeight="1" x14ac:dyDescent="0.25">
      <c r="A624" s="1"/>
      <c r="B624" s="1"/>
      <c r="C624" s="1"/>
      <c r="D624" s="1"/>
      <c r="E624" s="1"/>
      <c r="F624" s="3"/>
      <c r="G624" s="3"/>
      <c r="H624" s="3"/>
      <c r="I624" s="3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2.75" customHeight="1" x14ac:dyDescent="0.25">
      <c r="A625" s="1"/>
      <c r="B625" s="32"/>
      <c r="C625" s="1"/>
      <c r="D625" s="1"/>
      <c r="E625" s="1"/>
      <c r="F625" s="3"/>
      <c r="G625" s="3"/>
      <c r="H625" s="31"/>
      <c r="I625" s="3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2.75" customHeight="1" x14ac:dyDescent="0.25">
      <c r="A626" s="1"/>
      <c r="B626" s="32"/>
      <c r="C626" s="32"/>
      <c r="D626" s="32"/>
      <c r="E626" s="32"/>
      <c r="F626" s="31"/>
      <c r="G626" s="31"/>
      <c r="H626" s="30"/>
      <c r="I626" s="3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1.25" customHeight="1" x14ac:dyDescent="0.25">
      <c r="A627" s="1"/>
      <c r="B627" s="1"/>
      <c r="C627" s="1"/>
      <c r="D627" s="1"/>
      <c r="E627" s="1"/>
      <c r="F627" s="3"/>
      <c r="G627" s="3"/>
      <c r="H627" s="3"/>
      <c r="I627" s="3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24.75" customHeight="1" x14ac:dyDescent="0.25">
      <c r="A628" s="1"/>
      <c r="B628" s="32"/>
      <c r="C628" s="1"/>
      <c r="D628" s="1"/>
      <c r="E628" s="1"/>
      <c r="F628" s="3"/>
      <c r="G628" s="3"/>
      <c r="H628" s="31"/>
      <c r="I628" s="3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2" customHeight="1" x14ac:dyDescent="0.25">
      <c r="A629" s="1"/>
      <c r="B629" s="2"/>
      <c r="C629" s="2"/>
      <c r="D629" s="2"/>
      <c r="E629" s="2"/>
      <c r="F629" s="232"/>
      <c r="G629" s="232"/>
      <c r="H629" s="232"/>
      <c r="I629" s="3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2.75" customHeight="1" x14ac:dyDescent="0.25">
      <c r="A630" s="1"/>
      <c r="B630" s="29"/>
      <c r="C630" s="29"/>
      <c r="D630" s="29"/>
      <c r="E630" s="29"/>
      <c r="F630" s="233"/>
      <c r="G630" s="233"/>
      <c r="H630" s="3"/>
      <c r="I630" s="3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5.75" customHeight="1" x14ac:dyDescent="0.25">
      <c r="A631" s="1"/>
      <c r="B631" s="1"/>
      <c r="C631" s="1"/>
      <c r="D631" s="1"/>
      <c r="E631" s="1"/>
      <c r="F631" s="3"/>
      <c r="G631" s="3"/>
      <c r="H631" s="3"/>
      <c r="I631" s="3" t="s">
        <v>206</v>
      </c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2.75" customHeight="1" x14ac:dyDescent="0.25">
      <c r="A632" s="1"/>
      <c r="B632" s="1"/>
      <c r="C632" s="1"/>
      <c r="D632" s="1"/>
      <c r="E632" s="1"/>
      <c r="F632" s="3"/>
      <c r="G632" s="3"/>
      <c r="H632" s="3"/>
      <c r="I632" s="3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25.5" customHeight="1" x14ac:dyDescent="0.25">
      <c r="A633" s="1"/>
      <c r="B633" s="32"/>
      <c r="C633" s="32"/>
      <c r="D633" s="32"/>
      <c r="E633" s="32"/>
      <c r="F633" s="31"/>
      <c r="G633" s="234"/>
      <c r="H633" s="234"/>
      <c r="I633" s="3" t="s">
        <v>206</v>
      </c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2" customHeight="1" x14ac:dyDescent="0.25">
      <c r="A634" s="1"/>
      <c r="B634" s="1"/>
      <c r="C634" s="1"/>
      <c r="D634" s="1"/>
      <c r="E634" s="1"/>
      <c r="F634" s="3"/>
      <c r="G634" s="3"/>
      <c r="H634" s="3"/>
      <c r="I634" s="3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9.75" customHeight="1" x14ac:dyDescent="0.25">
      <c r="A635" s="1"/>
      <c r="B635" s="1"/>
      <c r="C635" s="1"/>
      <c r="D635" s="1"/>
      <c r="E635" s="1"/>
      <c r="F635" s="3"/>
      <c r="G635" s="3"/>
      <c r="H635" s="3"/>
      <c r="I635" s="3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9.75" customHeight="1" x14ac:dyDescent="0.25">
      <c r="A636" s="1"/>
      <c r="B636" s="1"/>
      <c r="C636" s="1"/>
      <c r="D636" s="1"/>
      <c r="E636" s="1"/>
      <c r="F636" s="3"/>
      <c r="G636" s="3"/>
      <c r="H636" s="3"/>
      <c r="I636" s="3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9.75" customHeight="1" x14ac:dyDescent="0.25">
      <c r="A637" s="1"/>
      <c r="B637" s="1"/>
      <c r="C637" s="1"/>
      <c r="D637" s="1"/>
      <c r="E637" s="1"/>
      <c r="F637" s="3"/>
      <c r="G637" s="3"/>
      <c r="H637" s="3"/>
      <c r="I637" s="3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2.75" customHeight="1" x14ac:dyDescent="0.25">
      <c r="A638" s="1"/>
      <c r="B638" s="1"/>
      <c r="C638" s="1"/>
      <c r="D638" s="1"/>
      <c r="E638" s="1"/>
      <c r="F638" s="3"/>
      <c r="G638" s="3"/>
      <c r="H638" s="3"/>
      <c r="I638" s="3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2.75" customHeight="1" x14ac:dyDescent="0.25">
      <c r="A639" s="1"/>
      <c r="B639" s="1"/>
      <c r="C639" s="1"/>
      <c r="D639" s="1"/>
      <c r="E639" s="1"/>
      <c r="F639" s="3"/>
      <c r="G639" s="3"/>
      <c r="H639" s="3"/>
      <c r="I639" s="3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2.75" customHeight="1" x14ac:dyDescent="0.25">
      <c r="A640" s="1"/>
      <c r="B640" s="1"/>
      <c r="C640" s="1"/>
      <c r="D640" s="1"/>
      <c r="E640" s="1"/>
      <c r="F640" s="3"/>
      <c r="G640" s="3"/>
      <c r="H640" s="3"/>
      <c r="I640" s="3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2.75" customHeight="1" x14ac:dyDescent="0.25">
      <c r="A641" s="1"/>
      <c r="B641" s="1"/>
      <c r="C641" s="1"/>
      <c r="D641" s="1"/>
      <c r="E641" s="1"/>
      <c r="F641" s="3"/>
      <c r="G641" s="3"/>
      <c r="H641" s="3"/>
      <c r="I641" s="3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2.75" customHeight="1" x14ac:dyDescent="0.25">
      <c r="A642" s="1"/>
      <c r="B642" s="1"/>
      <c r="C642" s="1"/>
      <c r="D642" s="1"/>
      <c r="E642" s="1"/>
      <c r="F642" s="3"/>
      <c r="G642" s="3"/>
      <c r="H642" s="3"/>
      <c r="I642" s="3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2.75" customHeight="1" x14ac:dyDescent="0.25">
      <c r="A643" s="1"/>
      <c r="B643" s="1"/>
      <c r="C643" s="1"/>
      <c r="D643" s="1"/>
      <c r="E643" s="1"/>
      <c r="F643" s="3"/>
      <c r="G643" s="3"/>
      <c r="H643" s="3"/>
      <c r="I643" s="3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2.75" customHeight="1" x14ac:dyDescent="0.25">
      <c r="A644" s="1"/>
      <c r="B644" s="1"/>
      <c r="C644" s="1"/>
      <c r="D644" s="1"/>
      <c r="E644" s="1"/>
      <c r="F644" s="3"/>
      <c r="G644" s="3"/>
      <c r="H644" s="3"/>
      <c r="I644" s="3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2.75" customHeight="1" x14ac:dyDescent="0.25">
      <c r="A645" s="1"/>
      <c r="B645" s="1"/>
      <c r="C645" s="1"/>
      <c r="D645" s="1"/>
      <c r="E645" s="1"/>
      <c r="F645" s="3"/>
      <c r="G645" s="3"/>
      <c r="H645" s="3"/>
      <c r="I645" s="3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2.75" customHeight="1" x14ac:dyDescent="0.25">
      <c r="A646" s="1"/>
      <c r="B646" s="1"/>
      <c r="C646" s="1"/>
      <c r="D646" s="1"/>
      <c r="E646" s="1"/>
      <c r="F646" s="3"/>
      <c r="G646" s="3"/>
      <c r="H646" s="3"/>
      <c r="I646" s="3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2.75" customHeight="1" x14ac:dyDescent="0.25">
      <c r="A647" s="1"/>
      <c r="B647" s="1"/>
      <c r="C647" s="1"/>
      <c r="D647" s="1"/>
      <c r="E647" s="1"/>
      <c r="F647" s="3"/>
      <c r="G647" s="3"/>
      <c r="H647" s="3"/>
      <c r="I647" s="3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2.75" customHeight="1" x14ac:dyDescent="0.25">
      <c r="A648" s="1"/>
      <c r="B648" s="1"/>
      <c r="C648" s="1"/>
      <c r="D648" s="1"/>
      <c r="E648" s="1"/>
      <c r="F648" s="3"/>
      <c r="G648" s="3"/>
      <c r="H648" s="3"/>
      <c r="I648" s="3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2.75" customHeight="1" x14ac:dyDescent="0.25">
      <c r="A649" s="1"/>
      <c r="B649" s="1"/>
      <c r="C649" s="1"/>
      <c r="D649" s="1"/>
      <c r="E649" s="1"/>
      <c r="F649" s="3"/>
      <c r="G649" s="3"/>
      <c r="H649" s="3"/>
      <c r="I649" s="3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2.75" customHeight="1" x14ac:dyDescent="0.25">
      <c r="A650" s="1"/>
      <c r="B650" s="1"/>
      <c r="C650" s="1"/>
      <c r="D650" s="1"/>
      <c r="E650" s="1"/>
      <c r="F650" s="3"/>
      <c r="G650" s="3"/>
      <c r="H650" s="3"/>
      <c r="I650" s="3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2.75" customHeight="1" x14ac:dyDescent="0.25">
      <c r="A651" s="1"/>
      <c r="B651" s="1"/>
      <c r="C651" s="1"/>
      <c r="D651" s="1"/>
      <c r="E651" s="1"/>
      <c r="F651" s="3"/>
      <c r="G651" s="3"/>
      <c r="H651" s="3"/>
      <c r="I651" s="3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2.75" customHeight="1" x14ac:dyDescent="0.25">
      <c r="A652" s="1"/>
      <c r="B652" s="1"/>
      <c r="C652" s="1"/>
      <c r="D652" s="1"/>
      <c r="E652" s="1"/>
      <c r="F652" s="3"/>
      <c r="G652" s="3"/>
      <c r="H652" s="3"/>
      <c r="I652" s="3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2.75" customHeight="1" x14ac:dyDescent="0.25">
      <c r="A653" s="1"/>
      <c r="B653" s="1"/>
      <c r="C653" s="1"/>
      <c r="D653" s="1"/>
      <c r="E653" s="1"/>
      <c r="F653" s="3"/>
      <c r="G653" s="3"/>
      <c r="H653" s="3"/>
      <c r="I653" s="3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2.75" customHeight="1" x14ac:dyDescent="0.25">
      <c r="A654" s="1"/>
      <c r="B654" s="1"/>
      <c r="C654" s="1"/>
      <c r="D654" s="1"/>
      <c r="E654" s="1"/>
      <c r="F654" s="3"/>
      <c r="G654" s="3"/>
      <c r="H654" s="3"/>
      <c r="I654" s="3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2.75" customHeight="1" x14ac:dyDescent="0.25">
      <c r="A655" s="1"/>
      <c r="B655" s="1"/>
      <c r="C655" s="1"/>
      <c r="D655" s="1"/>
      <c r="E655" s="1"/>
      <c r="F655" s="3"/>
      <c r="G655" s="3"/>
      <c r="H655" s="3"/>
      <c r="I655" s="3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2.75" customHeight="1" x14ac:dyDescent="0.25">
      <c r="A656" s="1"/>
      <c r="B656" s="1"/>
      <c r="C656" s="1"/>
      <c r="D656" s="1"/>
      <c r="E656" s="1"/>
      <c r="F656" s="3"/>
      <c r="G656" s="3"/>
      <c r="H656" s="3"/>
      <c r="I656" s="3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2.75" customHeight="1" x14ac:dyDescent="0.25">
      <c r="A657" s="1"/>
      <c r="B657" s="1"/>
      <c r="C657" s="1"/>
      <c r="D657" s="1"/>
      <c r="E657" s="1"/>
      <c r="F657" s="3"/>
      <c r="G657" s="3"/>
      <c r="H657" s="3"/>
      <c r="I657" s="3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2.75" customHeight="1" x14ac:dyDescent="0.25">
      <c r="A658" s="1"/>
      <c r="B658" s="1"/>
      <c r="C658" s="1"/>
      <c r="D658" s="1"/>
      <c r="E658" s="1"/>
      <c r="F658" s="3"/>
      <c r="G658" s="3"/>
      <c r="H658" s="3"/>
      <c r="I658" s="3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2.75" customHeight="1" x14ac:dyDescent="0.25">
      <c r="A659" s="1"/>
      <c r="B659" s="1"/>
      <c r="C659" s="1"/>
      <c r="D659" s="1"/>
      <c r="E659" s="1"/>
      <c r="F659" s="3"/>
      <c r="G659" s="3"/>
      <c r="H659" s="3"/>
      <c r="I659" s="3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2.75" customHeight="1" x14ac:dyDescent="0.25">
      <c r="A660" s="1"/>
      <c r="B660" s="1"/>
      <c r="C660" s="1"/>
      <c r="D660" s="1"/>
      <c r="E660" s="1"/>
      <c r="F660" s="3"/>
      <c r="G660" s="3"/>
      <c r="H660" s="3"/>
      <c r="I660" s="3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2.75" customHeight="1" x14ac:dyDescent="0.25">
      <c r="A661" s="1"/>
      <c r="B661" s="1"/>
      <c r="C661" s="1"/>
      <c r="D661" s="1"/>
      <c r="E661" s="1"/>
      <c r="F661" s="3"/>
      <c r="G661" s="3"/>
      <c r="H661" s="3"/>
      <c r="I661" s="3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2.75" customHeight="1" x14ac:dyDescent="0.25">
      <c r="A662" s="1"/>
      <c r="B662" s="1"/>
      <c r="C662" s="1"/>
      <c r="D662" s="1"/>
      <c r="E662" s="1"/>
      <c r="F662" s="3"/>
      <c r="G662" s="3"/>
      <c r="H662" s="3"/>
      <c r="I662" s="3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2.75" customHeight="1" x14ac:dyDescent="0.25">
      <c r="A663" s="1"/>
      <c r="B663" s="1"/>
      <c r="C663" s="1"/>
      <c r="D663" s="1"/>
      <c r="E663" s="1"/>
      <c r="F663" s="3"/>
      <c r="G663" s="3"/>
      <c r="H663" s="3"/>
      <c r="I663" s="3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2.75" customHeight="1" x14ac:dyDescent="0.25">
      <c r="A664" s="1"/>
      <c r="B664" s="1"/>
      <c r="C664" s="1"/>
      <c r="D664" s="1"/>
      <c r="E664" s="1"/>
      <c r="F664" s="3"/>
      <c r="G664" s="3"/>
      <c r="H664" s="3"/>
      <c r="I664" s="3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2.75" customHeight="1" x14ac:dyDescent="0.25">
      <c r="A665" s="1"/>
      <c r="B665" s="1"/>
      <c r="C665" s="1"/>
      <c r="D665" s="1"/>
      <c r="E665" s="1"/>
      <c r="F665" s="3"/>
      <c r="G665" s="3"/>
      <c r="H665" s="3"/>
      <c r="I665" s="3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2.75" customHeight="1" x14ac:dyDescent="0.25">
      <c r="A666" s="1"/>
      <c r="B666" s="1"/>
      <c r="C666" s="1"/>
      <c r="D666" s="1"/>
      <c r="E666" s="1"/>
      <c r="F666" s="3"/>
      <c r="G666" s="3"/>
      <c r="H666" s="3"/>
      <c r="I666" s="3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9" customHeight="1" x14ac:dyDescent="0.25">
      <c r="A667" s="1"/>
      <c r="B667" s="1"/>
      <c r="C667" s="1"/>
      <c r="D667" s="1"/>
      <c r="E667" s="1"/>
      <c r="F667" s="3"/>
      <c r="G667" s="3"/>
      <c r="H667" s="3"/>
      <c r="I667" s="3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2.75" customHeight="1" x14ac:dyDescent="0.25">
      <c r="A668" s="1"/>
      <c r="B668" s="1"/>
      <c r="C668" s="1"/>
      <c r="D668" s="1"/>
      <c r="E668" s="1"/>
      <c r="F668" s="3"/>
      <c r="G668" s="3"/>
      <c r="H668" s="3"/>
      <c r="I668" s="3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2.75" customHeight="1" x14ac:dyDescent="0.25">
      <c r="A669" s="1"/>
      <c r="B669" s="1"/>
      <c r="C669" s="1"/>
      <c r="D669" s="1"/>
      <c r="E669" s="1"/>
      <c r="F669" s="3"/>
      <c r="G669" s="3"/>
      <c r="H669" s="3"/>
      <c r="I669" s="3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2.75" customHeight="1" x14ac:dyDescent="0.25">
      <c r="A670" s="1"/>
      <c r="B670" s="1"/>
      <c r="C670" s="1"/>
      <c r="D670" s="1"/>
      <c r="E670" s="1"/>
      <c r="F670" s="3"/>
      <c r="G670" s="3"/>
      <c r="H670" s="3"/>
      <c r="I670" s="3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2.75" customHeight="1" x14ac:dyDescent="0.25">
      <c r="A671" s="1"/>
      <c r="B671" s="1"/>
      <c r="C671" s="1"/>
      <c r="D671" s="1"/>
      <c r="E671" s="1"/>
      <c r="F671" s="3"/>
      <c r="G671" s="3"/>
      <c r="H671" s="3"/>
      <c r="I671" s="3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2.75" customHeight="1" x14ac:dyDescent="0.25">
      <c r="A672" s="1"/>
      <c r="B672" s="1"/>
      <c r="C672" s="1"/>
      <c r="D672" s="1"/>
      <c r="E672" s="1"/>
      <c r="F672" s="3"/>
      <c r="G672" s="3"/>
      <c r="H672" s="3"/>
      <c r="I672" s="3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2.75" customHeight="1" x14ac:dyDescent="0.25">
      <c r="A673" s="1"/>
      <c r="B673" s="1"/>
      <c r="C673" s="1"/>
      <c r="D673" s="1"/>
      <c r="E673" s="1"/>
      <c r="F673" s="3"/>
      <c r="G673" s="3"/>
      <c r="H673" s="3"/>
      <c r="I673" s="3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2.75" customHeight="1" x14ac:dyDescent="0.25">
      <c r="A674" s="1"/>
      <c r="B674" s="1"/>
      <c r="C674" s="1"/>
      <c r="D674" s="1"/>
      <c r="E674" s="1"/>
      <c r="F674" s="3"/>
      <c r="G674" s="3"/>
      <c r="H674" s="3"/>
      <c r="I674" s="3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2.75" customHeight="1" x14ac:dyDescent="0.25">
      <c r="A675" s="1"/>
      <c r="B675" s="1"/>
      <c r="C675" s="1"/>
      <c r="D675" s="1"/>
      <c r="E675" s="1"/>
      <c r="F675" s="3"/>
      <c r="G675" s="3"/>
      <c r="H675" s="3"/>
      <c r="I675" s="3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2.75" customHeight="1" x14ac:dyDescent="0.25">
      <c r="A676" s="1"/>
      <c r="B676" s="1"/>
      <c r="C676" s="1"/>
      <c r="D676" s="1"/>
      <c r="E676" s="1"/>
      <c r="F676" s="3"/>
      <c r="G676" s="3"/>
      <c r="H676" s="3"/>
      <c r="I676" s="3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2.75" customHeight="1" x14ac:dyDescent="0.25">
      <c r="A677" s="1"/>
      <c r="B677" s="1"/>
      <c r="C677" s="1"/>
      <c r="D677" s="1"/>
      <c r="E677" s="1"/>
      <c r="F677" s="3"/>
      <c r="G677" s="3"/>
      <c r="H677" s="3"/>
      <c r="I677" s="3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2.75" customHeight="1" x14ac:dyDescent="0.25">
      <c r="A678" s="1"/>
      <c r="B678" s="1"/>
      <c r="C678" s="1"/>
      <c r="D678" s="1"/>
      <c r="E678" s="1"/>
      <c r="F678" s="3"/>
      <c r="G678" s="3"/>
      <c r="H678" s="3"/>
      <c r="I678" s="3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2.75" customHeight="1" x14ac:dyDescent="0.25">
      <c r="A679" s="1"/>
      <c r="B679" s="1"/>
      <c r="C679" s="1"/>
      <c r="D679" s="1"/>
      <c r="E679" s="1"/>
      <c r="F679" s="3"/>
      <c r="G679" s="3"/>
      <c r="H679" s="3"/>
      <c r="I679" s="3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2.75" customHeight="1" x14ac:dyDescent="0.25">
      <c r="A680" s="1"/>
      <c r="B680" s="1"/>
      <c r="C680" s="1"/>
      <c r="D680" s="1"/>
      <c r="E680" s="1"/>
      <c r="F680" s="3"/>
      <c r="G680" s="3"/>
      <c r="H680" s="3"/>
      <c r="I680" s="3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2.75" customHeight="1" x14ac:dyDescent="0.25">
      <c r="A681" s="1"/>
      <c r="B681" s="1"/>
      <c r="C681" s="1"/>
      <c r="D681" s="1"/>
      <c r="E681" s="1"/>
      <c r="F681" s="3"/>
      <c r="G681" s="3"/>
      <c r="H681" s="3"/>
      <c r="I681" s="3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2.75" customHeight="1" x14ac:dyDescent="0.25">
      <c r="A682" s="1"/>
      <c r="B682" s="1"/>
      <c r="C682" s="1"/>
      <c r="D682" s="1"/>
      <c r="E682" s="1"/>
      <c r="F682" s="3"/>
      <c r="G682" s="3"/>
      <c r="H682" s="3"/>
      <c r="I682" s="3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2.75" customHeight="1" x14ac:dyDescent="0.25">
      <c r="A683" s="1"/>
      <c r="B683" s="1"/>
      <c r="C683" s="1"/>
      <c r="D683" s="1"/>
      <c r="E683" s="1"/>
      <c r="F683" s="3"/>
      <c r="G683" s="3"/>
      <c r="H683" s="3"/>
      <c r="I683" s="3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2.75" customHeight="1" x14ac:dyDescent="0.25">
      <c r="A684" s="1"/>
      <c r="B684" s="1"/>
      <c r="C684" s="1"/>
      <c r="D684" s="1"/>
      <c r="E684" s="1"/>
      <c r="F684" s="3"/>
      <c r="G684" s="3"/>
      <c r="H684" s="3"/>
      <c r="I684" s="3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2.75" customHeight="1" x14ac:dyDescent="0.25">
      <c r="A685" s="1"/>
      <c r="B685" s="1"/>
      <c r="C685" s="1"/>
      <c r="D685" s="1"/>
      <c r="E685" s="1"/>
      <c r="F685" s="3"/>
      <c r="G685" s="3"/>
      <c r="H685" s="3"/>
      <c r="I685" s="3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2.75" customHeight="1" x14ac:dyDescent="0.25">
      <c r="A686" s="1"/>
      <c r="B686" s="1"/>
      <c r="C686" s="1"/>
      <c r="D686" s="1"/>
      <c r="E686" s="1"/>
      <c r="F686" s="3"/>
      <c r="G686" s="3"/>
      <c r="H686" s="3"/>
      <c r="I686" s="3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2.75" customHeight="1" x14ac:dyDescent="0.25">
      <c r="A687" s="1"/>
      <c r="B687" s="1"/>
      <c r="C687" s="1"/>
      <c r="D687" s="1"/>
      <c r="E687" s="1"/>
      <c r="F687" s="3"/>
      <c r="G687" s="3"/>
      <c r="H687" s="3"/>
      <c r="I687" s="3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2.75" customHeight="1" x14ac:dyDescent="0.25">
      <c r="A688" s="1"/>
      <c r="B688" s="1"/>
      <c r="C688" s="1"/>
      <c r="D688" s="1"/>
      <c r="E688" s="1"/>
      <c r="F688" s="3"/>
      <c r="G688" s="3"/>
      <c r="H688" s="3"/>
      <c r="I688" s="3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2.75" customHeight="1" x14ac:dyDescent="0.25">
      <c r="A689" s="1"/>
      <c r="B689" s="1"/>
      <c r="C689" s="1"/>
      <c r="D689" s="1"/>
      <c r="E689" s="1"/>
      <c r="F689" s="3"/>
      <c r="G689" s="3"/>
      <c r="H689" s="3"/>
      <c r="I689" s="3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2.75" customHeight="1" x14ac:dyDescent="0.25">
      <c r="A690" s="1"/>
      <c r="B690" s="1"/>
      <c r="C690" s="1"/>
      <c r="D690" s="1"/>
      <c r="E690" s="1"/>
      <c r="F690" s="3"/>
      <c r="G690" s="3"/>
      <c r="H690" s="3"/>
      <c r="I690" s="3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2.75" customHeight="1" x14ac:dyDescent="0.25">
      <c r="A691" s="1"/>
      <c r="B691" s="1"/>
      <c r="C691" s="1"/>
      <c r="D691" s="1"/>
      <c r="E691" s="1"/>
      <c r="F691" s="3"/>
      <c r="G691" s="3"/>
      <c r="H691" s="3"/>
      <c r="I691" s="3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2.75" customHeight="1" x14ac:dyDescent="0.25">
      <c r="A692" s="1"/>
      <c r="B692" s="1"/>
      <c r="C692" s="1"/>
      <c r="D692" s="1"/>
      <c r="E692" s="1"/>
      <c r="F692" s="3"/>
      <c r="G692" s="3"/>
      <c r="H692" s="3"/>
      <c r="I692" s="3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2.75" customHeight="1" x14ac:dyDescent="0.25">
      <c r="A693" s="1"/>
      <c r="B693" s="1"/>
      <c r="C693" s="1"/>
      <c r="D693" s="1"/>
      <c r="E693" s="1"/>
      <c r="F693" s="3"/>
      <c r="G693" s="3"/>
      <c r="H693" s="3"/>
      <c r="I693" s="3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2.75" customHeight="1" x14ac:dyDescent="0.25">
      <c r="A694" s="1"/>
      <c r="B694" s="1"/>
      <c r="C694" s="1"/>
      <c r="D694" s="1"/>
      <c r="E694" s="1"/>
      <c r="F694" s="3"/>
      <c r="G694" s="3"/>
      <c r="H694" s="3"/>
      <c r="I694" s="3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2.75" customHeight="1" x14ac:dyDescent="0.25">
      <c r="A695" s="1"/>
      <c r="B695" s="1"/>
      <c r="C695" s="1"/>
      <c r="D695" s="1"/>
      <c r="E695" s="1"/>
      <c r="F695" s="3"/>
      <c r="G695" s="3"/>
      <c r="H695" s="3"/>
      <c r="I695" s="3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2.75" customHeight="1" x14ac:dyDescent="0.25">
      <c r="A696" s="1"/>
      <c r="B696" s="1"/>
      <c r="C696" s="1"/>
      <c r="D696" s="1"/>
      <c r="E696" s="1"/>
      <c r="F696" s="3"/>
      <c r="G696" s="3"/>
      <c r="H696" s="3"/>
      <c r="I696" s="3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2.75" customHeight="1" x14ac:dyDescent="0.25">
      <c r="A697" s="1"/>
      <c r="B697" s="1"/>
      <c r="C697" s="1"/>
      <c r="D697" s="1"/>
      <c r="E697" s="1"/>
      <c r="F697" s="3"/>
      <c r="G697" s="3"/>
      <c r="H697" s="3"/>
      <c r="I697" s="3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2.75" customHeight="1" x14ac:dyDescent="0.25">
      <c r="A698" s="1"/>
      <c r="B698" s="1"/>
      <c r="C698" s="1"/>
      <c r="D698" s="1"/>
      <c r="E698" s="1"/>
      <c r="F698" s="3"/>
      <c r="G698" s="3"/>
      <c r="H698" s="3"/>
      <c r="I698" s="3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2.75" customHeight="1" x14ac:dyDescent="0.25">
      <c r="A699" s="1"/>
      <c r="B699" s="1"/>
      <c r="C699" s="1"/>
      <c r="D699" s="1"/>
      <c r="E699" s="1"/>
      <c r="F699" s="3"/>
      <c r="G699" s="3"/>
      <c r="H699" s="3"/>
      <c r="I699" s="3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2.75" customHeight="1" x14ac:dyDescent="0.25">
      <c r="A700" s="1"/>
      <c r="B700" s="1"/>
      <c r="C700" s="1"/>
      <c r="D700" s="1"/>
      <c r="E700" s="1"/>
      <c r="F700" s="3"/>
      <c r="G700" s="3"/>
      <c r="H700" s="3"/>
      <c r="I700" s="3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2.75" customHeight="1" x14ac:dyDescent="0.25">
      <c r="A701" s="1"/>
      <c r="B701" s="1"/>
      <c r="C701" s="1"/>
      <c r="D701" s="1"/>
      <c r="E701" s="1"/>
      <c r="F701" s="3"/>
      <c r="G701" s="3"/>
      <c r="H701" s="3"/>
      <c r="I701" s="3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2.75" customHeight="1" x14ac:dyDescent="0.25">
      <c r="A702" s="1"/>
      <c r="B702" s="1"/>
      <c r="C702" s="1"/>
      <c r="D702" s="1"/>
      <c r="E702" s="1"/>
      <c r="F702" s="3"/>
      <c r="G702" s="3"/>
      <c r="H702" s="3"/>
      <c r="I702" s="3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2.75" customHeight="1" x14ac:dyDescent="0.25">
      <c r="A703" s="1"/>
      <c r="B703" s="1"/>
      <c r="C703" s="1"/>
      <c r="D703" s="1"/>
      <c r="E703" s="1"/>
      <c r="F703" s="3"/>
      <c r="G703" s="3"/>
      <c r="H703" s="3"/>
      <c r="I703" s="3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2.75" customHeight="1" x14ac:dyDescent="0.25">
      <c r="A704" s="1"/>
      <c r="B704" s="1"/>
      <c r="C704" s="1"/>
      <c r="D704" s="1"/>
      <c r="E704" s="1"/>
      <c r="F704" s="3"/>
      <c r="G704" s="3"/>
      <c r="H704" s="3"/>
      <c r="I704" s="3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2.75" customHeight="1" x14ac:dyDescent="0.25">
      <c r="A705" s="1"/>
      <c r="B705" s="1"/>
      <c r="C705" s="1"/>
      <c r="D705" s="1"/>
      <c r="E705" s="1"/>
      <c r="F705" s="3"/>
      <c r="G705" s="3"/>
      <c r="H705" s="3"/>
      <c r="I705" s="3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2.75" customHeight="1" x14ac:dyDescent="0.25">
      <c r="A706" s="1"/>
      <c r="B706" s="1"/>
      <c r="C706" s="1"/>
      <c r="D706" s="1"/>
      <c r="E706" s="1"/>
      <c r="F706" s="3"/>
      <c r="G706" s="3"/>
      <c r="H706" s="3"/>
      <c r="I706" s="3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2.75" customHeight="1" x14ac:dyDescent="0.25">
      <c r="A707" s="1"/>
      <c r="B707" s="1"/>
      <c r="C707" s="1"/>
      <c r="D707" s="1"/>
      <c r="E707" s="1"/>
      <c r="F707" s="3"/>
      <c r="G707" s="3"/>
      <c r="H707" s="3"/>
      <c r="I707" s="3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2.75" customHeight="1" x14ac:dyDescent="0.25">
      <c r="A708" s="1"/>
      <c r="B708" s="1"/>
      <c r="C708" s="1"/>
      <c r="D708" s="1"/>
      <c r="E708" s="1"/>
      <c r="F708" s="3"/>
      <c r="G708" s="3"/>
      <c r="H708" s="3"/>
      <c r="I708" s="3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2.75" customHeight="1" x14ac:dyDescent="0.25">
      <c r="A709" s="1"/>
      <c r="B709" s="1"/>
      <c r="C709" s="1"/>
      <c r="D709" s="1"/>
      <c r="E709" s="1"/>
      <c r="F709" s="3"/>
      <c r="G709" s="3"/>
      <c r="H709" s="3"/>
      <c r="I709" s="3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2.75" customHeight="1" x14ac:dyDescent="0.25">
      <c r="A710" s="1"/>
      <c r="B710" s="1"/>
      <c r="C710" s="1"/>
      <c r="D710" s="1"/>
      <c r="E710" s="1"/>
      <c r="F710" s="3"/>
      <c r="G710" s="3"/>
      <c r="H710" s="3"/>
      <c r="I710" s="3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2.75" customHeight="1" x14ac:dyDescent="0.25">
      <c r="A711" s="1"/>
      <c r="B711" s="1"/>
      <c r="C711" s="1"/>
      <c r="D711" s="1"/>
      <c r="E711" s="1"/>
      <c r="F711" s="3"/>
      <c r="G711" s="3"/>
      <c r="H711" s="3"/>
      <c r="I711" s="3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2.75" customHeight="1" x14ac:dyDescent="0.25">
      <c r="A712" s="1"/>
      <c r="B712" s="1"/>
      <c r="C712" s="1"/>
      <c r="D712" s="1"/>
      <c r="E712" s="1"/>
      <c r="F712" s="3"/>
      <c r="G712" s="3"/>
      <c r="H712" s="3"/>
      <c r="I712" s="3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2.75" customHeight="1" x14ac:dyDescent="0.25">
      <c r="A713" s="1"/>
      <c r="B713" s="1"/>
      <c r="C713" s="1"/>
      <c r="D713" s="1"/>
      <c r="E713" s="1"/>
      <c r="F713" s="3"/>
      <c r="G713" s="3"/>
      <c r="H713" s="3"/>
      <c r="I713" s="3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2.75" customHeight="1" x14ac:dyDescent="0.25">
      <c r="A714" s="1"/>
      <c r="B714" s="1"/>
      <c r="C714" s="1"/>
      <c r="D714" s="1"/>
      <c r="E714" s="1"/>
      <c r="F714" s="3"/>
      <c r="G714" s="3"/>
      <c r="H714" s="3"/>
      <c r="I714" s="3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2.75" customHeight="1" x14ac:dyDescent="0.25">
      <c r="A715" s="1"/>
      <c r="B715" s="1"/>
      <c r="C715" s="1"/>
      <c r="D715" s="1"/>
      <c r="E715" s="1"/>
      <c r="F715" s="3"/>
      <c r="G715" s="3"/>
      <c r="H715" s="3"/>
      <c r="I715" s="3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2.75" customHeight="1" x14ac:dyDescent="0.25">
      <c r="A716" s="1"/>
      <c r="B716" s="1"/>
      <c r="C716" s="1"/>
      <c r="D716" s="1"/>
      <c r="E716" s="1"/>
      <c r="F716" s="3"/>
      <c r="G716" s="3"/>
      <c r="H716" s="3"/>
      <c r="I716" s="3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2.75" customHeight="1" x14ac:dyDescent="0.25">
      <c r="A717" s="1"/>
      <c r="B717" s="1"/>
      <c r="C717" s="1"/>
      <c r="D717" s="1"/>
      <c r="E717" s="1"/>
      <c r="F717" s="3"/>
      <c r="G717" s="3"/>
      <c r="H717" s="3"/>
      <c r="I717" s="3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2.75" customHeight="1" x14ac:dyDescent="0.25">
      <c r="A718" s="1"/>
      <c r="B718" s="1"/>
      <c r="C718" s="1"/>
      <c r="D718" s="1"/>
      <c r="E718" s="1"/>
      <c r="F718" s="3"/>
      <c r="G718" s="3"/>
      <c r="H718" s="3"/>
      <c r="I718" s="3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2.75" customHeight="1" x14ac:dyDescent="0.25">
      <c r="A719" s="1"/>
      <c r="B719" s="1"/>
      <c r="C719" s="1"/>
      <c r="D719" s="1"/>
      <c r="E719" s="1"/>
      <c r="F719" s="3"/>
      <c r="G719" s="3"/>
      <c r="H719" s="3"/>
      <c r="I719" s="3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2.75" customHeight="1" x14ac:dyDescent="0.25">
      <c r="A720" s="1"/>
      <c r="B720" s="1"/>
      <c r="C720" s="1"/>
      <c r="D720" s="1"/>
      <c r="E720" s="1"/>
      <c r="F720" s="3"/>
      <c r="G720" s="3"/>
      <c r="H720" s="3"/>
      <c r="I720" s="3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2.75" customHeight="1" x14ac:dyDescent="0.25">
      <c r="A721" s="1"/>
      <c r="B721" s="1"/>
      <c r="C721" s="1"/>
      <c r="D721" s="1"/>
      <c r="E721" s="1"/>
      <c r="F721" s="3"/>
      <c r="G721" s="3"/>
      <c r="H721" s="3"/>
      <c r="I721" s="3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2.75" customHeight="1" x14ac:dyDescent="0.25">
      <c r="A722" s="1"/>
      <c r="B722" s="1"/>
      <c r="C722" s="1"/>
      <c r="D722" s="1"/>
      <c r="E722" s="1"/>
      <c r="F722" s="3"/>
      <c r="G722" s="3"/>
      <c r="H722" s="3"/>
      <c r="I722" s="3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2.75" customHeight="1" x14ac:dyDescent="0.25">
      <c r="A723" s="1"/>
      <c r="B723" s="1"/>
      <c r="C723" s="1"/>
      <c r="D723" s="1"/>
      <c r="E723" s="1"/>
      <c r="F723" s="3"/>
      <c r="G723" s="3"/>
      <c r="H723" s="3"/>
      <c r="I723" s="3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2.75" customHeight="1" x14ac:dyDescent="0.25">
      <c r="A724" s="1"/>
      <c r="B724" s="1"/>
      <c r="C724" s="1"/>
      <c r="D724" s="1"/>
      <c r="E724" s="1"/>
      <c r="F724" s="3"/>
      <c r="G724" s="3"/>
      <c r="H724" s="3"/>
      <c r="I724" s="3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2.75" customHeight="1" x14ac:dyDescent="0.25">
      <c r="A725" s="1"/>
      <c r="B725" s="1"/>
      <c r="C725" s="1"/>
      <c r="D725" s="1"/>
      <c r="E725" s="1"/>
      <c r="F725" s="3"/>
      <c r="G725" s="3"/>
      <c r="H725" s="3"/>
      <c r="I725" s="3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2.75" customHeight="1" x14ac:dyDescent="0.25">
      <c r="A726" s="1"/>
      <c r="B726" s="1"/>
      <c r="C726" s="1"/>
      <c r="D726" s="1"/>
      <c r="E726" s="1"/>
      <c r="F726" s="3"/>
      <c r="G726" s="3"/>
      <c r="H726" s="3"/>
      <c r="I726" s="3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2.75" customHeight="1" x14ac:dyDescent="0.25">
      <c r="A727" s="1"/>
      <c r="B727" s="1"/>
      <c r="C727" s="1"/>
      <c r="D727" s="1"/>
      <c r="E727" s="1"/>
      <c r="F727" s="3"/>
      <c r="G727" s="3"/>
      <c r="H727" s="3"/>
      <c r="I727" s="3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2.75" customHeight="1" x14ac:dyDescent="0.25">
      <c r="A728" s="1"/>
      <c r="B728" s="1"/>
      <c r="C728" s="1"/>
      <c r="D728" s="1"/>
      <c r="E728" s="1"/>
      <c r="F728" s="3"/>
      <c r="G728" s="3"/>
      <c r="H728" s="3"/>
      <c r="I728" s="3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2.75" customHeight="1" x14ac:dyDescent="0.25">
      <c r="A729" s="1"/>
      <c r="B729" s="1"/>
      <c r="C729" s="1"/>
      <c r="D729" s="1"/>
      <c r="E729" s="1"/>
      <c r="F729" s="3"/>
      <c r="G729" s="3"/>
      <c r="H729" s="3"/>
      <c r="I729" s="3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2.75" customHeight="1" x14ac:dyDescent="0.25">
      <c r="A730" s="1"/>
      <c r="B730" s="1"/>
      <c r="C730" s="1"/>
      <c r="D730" s="1"/>
      <c r="E730" s="1"/>
      <c r="F730" s="3"/>
      <c r="G730" s="3"/>
      <c r="H730" s="3"/>
      <c r="I730" s="3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2.75" customHeight="1" x14ac:dyDescent="0.25">
      <c r="A731" s="1"/>
      <c r="B731" s="1"/>
      <c r="C731" s="1"/>
      <c r="D731" s="1"/>
      <c r="E731" s="1"/>
      <c r="F731" s="3"/>
      <c r="G731" s="3"/>
      <c r="H731" s="3"/>
      <c r="I731" s="3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2.75" customHeight="1" x14ac:dyDescent="0.25">
      <c r="A732" s="1"/>
      <c r="B732" s="1"/>
      <c r="C732" s="1"/>
      <c r="D732" s="1"/>
      <c r="E732" s="1"/>
      <c r="F732" s="3"/>
      <c r="G732" s="3"/>
      <c r="H732" s="3"/>
      <c r="I732" s="3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2.75" customHeight="1" x14ac:dyDescent="0.25">
      <c r="A733" s="1"/>
      <c r="B733" s="1"/>
      <c r="C733" s="1"/>
      <c r="D733" s="1"/>
      <c r="E733" s="1"/>
      <c r="F733" s="3"/>
      <c r="G733" s="3"/>
      <c r="H733" s="3"/>
      <c r="I733" s="3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2.75" customHeight="1" x14ac:dyDescent="0.25">
      <c r="A734" s="1"/>
      <c r="B734" s="1"/>
      <c r="C734" s="1"/>
      <c r="D734" s="1"/>
      <c r="E734" s="1"/>
      <c r="F734" s="3"/>
      <c r="G734" s="3"/>
      <c r="H734" s="3"/>
      <c r="I734" s="3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2.75" customHeight="1" x14ac:dyDescent="0.25">
      <c r="A735" s="1"/>
      <c r="B735" s="1"/>
      <c r="C735" s="1"/>
      <c r="D735" s="1"/>
      <c r="E735" s="1"/>
      <c r="F735" s="3"/>
      <c r="G735" s="3"/>
      <c r="H735" s="3"/>
      <c r="I735" s="3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2.75" customHeight="1" x14ac:dyDescent="0.25">
      <c r="A736" s="1"/>
      <c r="B736" s="1"/>
      <c r="C736" s="1"/>
      <c r="D736" s="1"/>
      <c r="E736" s="1"/>
      <c r="F736" s="3"/>
      <c r="G736" s="3"/>
      <c r="H736" s="3"/>
      <c r="I736" s="3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2.75" customHeight="1" x14ac:dyDescent="0.25">
      <c r="A737" s="1"/>
      <c r="B737" s="1"/>
      <c r="C737" s="1"/>
      <c r="D737" s="1"/>
      <c r="E737" s="1"/>
      <c r="F737" s="3"/>
      <c r="G737" s="3"/>
      <c r="H737" s="3"/>
      <c r="I737" s="3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2.75" customHeight="1" x14ac:dyDescent="0.25">
      <c r="A738" s="1"/>
      <c r="B738" s="1"/>
      <c r="C738" s="1"/>
      <c r="D738" s="1"/>
      <c r="E738" s="1"/>
      <c r="F738" s="3"/>
      <c r="G738" s="3"/>
      <c r="H738" s="3"/>
      <c r="I738" s="3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2.75" customHeight="1" x14ac:dyDescent="0.25">
      <c r="A739" s="1"/>
      <c r="B739" s="1"/>
      <c r="C739" s="1"/>
      <c r="D739" s="1"/>
      <c r="E739" s="1"/>
      <c r="F739" s="3"/>
      <c r="G739" s="3"/>
      <c r="H739" s="3"/>
      <c r="I739" s="3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2.75" customHeight="1" x14ac:dyDescent="0.25">
      <c r="A740" s="1"/>
      <c r="B740" s="1"/>
      <c r="C740" s="1"/>
      <c r="D740" s="1"/>
      <c r="E740" s="1"/>
      <c r="F740" s="3"/>
      <c r="G740" s="3"/>
      <c r="H740" s="3"/>
      <c r="I740" s="3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2.75" customHeight="1" x14ac:dyDescent="0.25">
      <c r="A741" s="1"/>
      <c r="B741" s="1"/>
      <c r="C741" s="1"/>
      <c r="D741" s="1"/>
      <c r="E741" s="1"/>
      <c r="F741" s="3"/>
      <c r="G741" s="3"/>
      <c r="H741" s="3"/>
      <c r="I741" s="3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2.75" customHeight="1" x14ac:dyDescent="0.25">
      <c r="A742" s="1"/>
      <c r="B742" s="1"/>
      <c r="C742" s="1"/>
      <c r="D742" s="1"/>
      <c r="E742" s="1"/>
      <c r="F742" s="3"/>
      <c r="G742" s="3"/>
      <c r="H742" s="3"/>
      <c r="I742" s="3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2.75" customHeight="1" x14ac:dyDescent="0.25">
      <c r="A743" s="1"/>
      <c r="B743" s="1"/>
      <c r="C743" s="1"/>
      <c r="D743" s="1"/>
      <c r="E743" s="1"/>
      <c r="F743" s="3"/>
      <c r="G743" s="3"/>
      <c r="H743" s="3"/>
      <c r="I743" s="3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2.75" customHeight="1" x14ac:dyDescent="0.25">
      <c r="A744" s="1"/>
      <c r="B744" s="1"/>
      <c r="C744" s="1"/>
      <c r="D744" s="1"/>
      <c r="E744" s="1"/>
      <c r="F744" s="3"/>
      <c r="G744" s="3"/>
      <c r="H744" s="3"/>
      <c r="I744" s="3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2.75" customHeight="1" x14ac:dyDescent="0.25">
      <c r="A745" s="1"/>
      <c r="B745" s="1"/>
      <c r="C745" s="1"/>
      <c r="D745" s="1"/>
      <c r="E745" s="1"/>
      <c r="F745" s="3"/>
      <c r="G745" s="3"/>
      <c r="H745" s="3"/>
      <c r="I745" s="3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2.75" customHeight="1" x14ac:dyDescent="0.25">
      <c r="A746" s="1"/>
      <c r="B746" s="1"/>
      <c r="C746" s="1"/>
      <c r="D746" s="1"/>
      <c r="E746" s="1"/>
      <c r="F746" s="3"/>
      <c r="G746" s="3"/>
      <c r="H746" s="3"/>
      <c r="I746" s="3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2.75" customHeight="1" x14ac:dyDescent="0.25">
      <c r="A747" s="1"/>
      <c r="B747" s="1"/>
      <c r="C747" s="1"/>
      <c r="D747" s="1"/>
      <c r="E747" s="1"/>
      <c r="F747" s="3"/>
      <c r="G747" s="3"/>
      <c r="H747" s="3"/>
      <c r="I747" s="3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2.75" customHeight="1" x14ac:dyDescent="0.25">
      <c r="A748" s="1"/>
      <c r="B748" s="1"/>
      <c r="C748" s="1"/>
      <c r="D748" s="1"/>
      <c r="E748" s="1"/>
      <c r="F748" s="3"/>
      <c r="G748" s="3"/>
      <c r="H748" s="3"/>
      <c r="I748" s="3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2.75" customHeight="1" x14ac:dyDescent="0.25">
      <c r="A749" s="1"/>
      <c r="B749" s="1"/>
      <c r="C749" s="1"/>
      <c r="D749" s="1"/>
      <c r="E749" s="1"/>
      <c r="F749" s="3"/>
      <c r="G749" s="3"/>
      <c r="H749" s="3"/>
      <c r="I749" s="3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2.75" customHeight="1" x14ac:dyDescent="0.25">
      <c r="A750" s="1"/>
      <c r="B750" s="1"/>
      <c r="C750" s="1"/>
      <c r="D750" s="1"/>
      <c r="E750" s="1"/>
      <c r="F750" s="3"/>
      <c r="G750" s="3"/>
      <c r="H750" s="3"/>
      <c r="I750" s="3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2.75" customHeight="1" x14ac:dyDescent="0.25">
      <c r="A751" s="1"/>
      <c r="B751" s="1"/>
      <c r="C751" s="1"/>
      <c r="D751" s="1"/>
      <c r="E751" s="1"/>
      <c r="F751" s="3"/>
      <c r="G751" s="3"/>
      <c r="H751" s="3"/>
      <c r="I751" s="3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2.75" customHeight="1" x14ac:dyDescent="0.25">
      <c r="A752" s="1"/>
      <c r="B752" s="1"/>
      <c r="C752" s="1"/>
      <c r="D752" s="1"/>
      <c r="E752" s="1"/>
      <c r="F752" s="3"/>
      <c r="G752" s="3"/>
      <c r="H752" s="3"/>
      <c r="I752" s="3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2.75" customHeight="1" x14ac:dyDescent="0.25">
      <c r="A753" s="1"/>
      <c r="B753" s="1"/>
      <c r="C753" s="1"/>
      <c r="D753" s="1"/>
      <c r="E753" s="1"/>
      <c r="F753" s="3"/>
      <c r="G753" s="3"/>
      <c r="H753" s="3"/>
      <c r="I753" s="3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2.75" customHeight="1" x14ac:dyDescent="0.25">
      <c r="A754" s="1"/>
      <c r="B754" s="1"/>
      <c r="C754" s="1"/>
      <c r="D754" s="1"/>
      <c r="E754" s="1"/>
      <c r="F754" s="3"/>
      <c r="G754" s="3"/>
      <c r="H754" s="3"/>
      <c r="I754" s="3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2.75" customHeight="1" x14ac:dyDescent="0.25">
      <c r="A755" s="1"/>
      <c r="B755" s="1"/>
      <c r="C755" s="1"/>
      <c r="D755" s="1"/>
      <c r="E755" s="1"/>
      <c r="F755" s="3"/>
      <c r="G755" s="3"/>
      <c r="H755" s="3"/>
      <c r="I755" s="3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2.75" customHeight="1" x14ac:dyDescent="0.25">
      <c r="A756" s="1"/>
      <c r="B756" s="1"/>
      <c r="C756" s="1"/>
      <c r="D756" s="1"/>
      <c r="E756" s="1"/>
      <c r="F756" s="3"/>
      <c r="G756" s="3"/>
      <c r="H756" s="3"/>
      <c r="I756" s="3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2.75" customHeight="1" x14ac:dyDescent="0.25">
      <c r="A757" s="1"/>
      <c r="B757" s="1"/>
      <c r="C757" s="1"/>
      <c r="D757" s="1"/>
      <c r="E757" s="1"/>
      <c r="F757" s="3"/>
      <c r="G757" s="3"/>
      <c r="H757" s="3"/>
      <c r="I757" s="3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2.75" customHeight="1" x14ac:dyDescent="0.25">
      <c r="A758" s="1"/>
      <c r="B758" s="1"/>
      <c r="C758" s="1"/>
      <c r="D758" s="1"/>
      <c r="E758" s="1"/>
      <c r="F758" s="3"/>
      <c r="G758" s="3"/>
      <c r="H758" s="3"/>
      <c r="I758" s="3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2.75" customHeight="1" x14ac:dyDescent="0.25">
      <c r="A759" s="1"/>
      <c r="B759" s="1"/>
      <c r="C759" s="1"/>
      <c r="D759" s="1"/>
      <c r="E759" s="1"/>
      <c r="F759" s="3"/>
      <c r="G759" s="3"/>
      <c r="H759" s="3"/>
      <c r="I759" s="3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2.75" customHeight="1" x14ac:dyDescent="0.25">
      <c r="A760" s="1"/>
      <c r="B760" s="1"/>
      <c r="C760" s="1"/>
      <c r="D760" s="1"/>
      <c r="E760" s="1"/>
      <c r="F760" s="3"/>
      <c r="G760" s="3"/>
      <c r="H760" s="3"/>
      <c r="I760" s="3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2.75" customHeight="1" x14ac:dyDescent="0.25">
      <c r="A761" s="1"/>
      <c r="B761" s="1"/>
      <c r="C761" s="1"/>
      <c r="D761" s="1"/>
      <c r="E761" s="1"/>
      <c r="F761" s="3"/>
      <c r="G761" s="3"/>
      <c r="H761" s="3"/>
      <c r="I761" s="3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2.75" customHeight="1" x14ac:dyDescent="0.25">
      <c r="A762" s="1"/>
      <c r="B762" s="1"/>
      <c r="C762" s="1"/>
      <c r="D762" s="1"/>
      <c r="E762" s="1"/>
      <c r="F762" s="3"/>
      <c r="G762" s="3"/>
      <c r="H762" s="3"/>
      <c r="I762" s="3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2.75" customHeight="1" x14ac:dyDescent="0.25">
      <c r="A763" s="1"/>
      <c r="B763" s="1"/>
      <c r="C763" s="1"/>
      <c r="D763" s="1"/>
      <c r="E763" s="1"/>
      <c r="F763" s="3"/>
      <c r="G763" s="3"/>
      <c r="H763" s="3"/>
      <c r="I763" s="3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2.75" customHeight="1" x14ac:dyDescent="0.25">
      <c r="A764" s="1"/>
      <c r="B764" s="1"/>
      <c r="C764" s="1"/>
      <c r="D764" s="1"/>
      <c r="E764" s="1"/>
      <c r="F764" s="3"/>
      <c r="G764" s="3"/>
      <c r="H764" s="3"/>
      <c r="I764" s="3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2.75" customHeight="1" x14ac:dyDescent="0.25">
      <c r="A765" s="1"/>
      <c r="B765" s="1"/>
      <c r="C765" s="1"/>
      <c r="D765" s="1"/>
      <c r="E765" s="1"/>
      <c r="F765" s="3"/>
      <c r="G765" s="3"/>
      <c r="H765" s="3"/>
      <c r="I765" s="3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2.75" customHeight="1" x14ac:dyDescent="0.25">
      <c r="A766" s="1"/>
      <c r="B766" s="1"/>
      <c r="C766" s="1"/>
      <c r="D766" s="1"/>
      <c r="E766" s="1"/>
      <c r="F766" s="3"/>
      <c r="G766" s="3"/>
      <c r="H766" s="3"/>
      <c r="I766" s="3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2.75" customHeight="1" x14ac:dyDescent="0.25">
      <c r="A767" s="1"/>
      <c r="B767" s="1"/>
      <c r="C767" s="1"/>
      <c r="D767" s="1"/>
      <c r="E767" s="1"/>
      <c r="F767" s="3"/>
      <c r="G767" s="3"/>
      <c r="H767" s="3"/>
      <c r="I767" s="3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2.75" customHeight="1" x14ac:dyDescent="0.25">
      <c r="A768" s="1"/>
      <c r="B768" s="1"/>
      <c r="C768" s="1"/>
      <c r="D768" s="1"/>
      <c r="E768" s="1"/>
      <c r="F768" s="3"/>
      <c r="G768" s="3"/>
      <c r="H768" s="3"/>
      <c r="I768" s="3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2.75" customHeight="1" x14ac:dyDescent="0.25">
      <c r="A769" s="1"/>
      <c r="B769" s="1"/>
      <c r="C769" s="1"/>
      <c r="D769" s="1"/>
      <c r="E769" s="1"/>
      <c r="F769" s="3"/>
      <c r="G769" s="3"/>
      <c r="H769" s="3"/>
      <c r="I769" s="3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2.75" customHeight="1" x14ac:dyDescent="0.25">
      <c r="A770" s="1"/>
      <c r="B770" s="1"/>
      <c r="C770" s="1"/>
      <c r="D770" s="1"/>
      <c r="E770" s="1"/>
      <c r="F770" s="3"/>
      <c r="G770" s="3"/>
      <c r="H770" s="3"/>
      <c r="I770" s="3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2.75" customHeight="1" x14ac:dyDescent="0.25">
      <c r="A771" s="1"/>
      <c r="B771" s="1"/>
      <c r="C771" s="1"/>
      <c r="D771" s="1"/>
      <c r="E771" s="1"/>
      <c r="F771" s="3"/>
      <c r="G771" s="3"/>
      <c r="H771" s="3"/>
      <c r="I771" s="3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2.75" customHeight="1" x14ac:dyDescent="0.25">
      <c r="A772" s="1"/>
      <c r="B772" s="1"/>
      <c r="C772" s="1"/>
      <c r="D772" s="1"/>
      <c r="E772" s="1"/>
      <c r="F772" s="3"/>
      <c r="G772" s="3"/>
      <c r="H772" s="3"/>
      <c r="I772" s="3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2.75" customHeight="1" x14ac:dyDescent="0.25">
      <c r="A773" s="1"/>
      <c r="B773" s="1"/>
      <c r="C773" s="1"/>
      <c r="D773" s="1"/>
      <c r="E773" s="1"/>
      <c r="F773" s="3"/>
      <c r="G773" s="3"/>
      <c r="H773" s="3"/>
      <c r="I773" s="3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2.75" customHeight="1" x14ac:dyDescent="0.25">
      <c r="A774" s="1"/>
      <c r="B774" s="1"/>
      <c r="C774" s="1"/>
      <c r="D774" s="1"/>
      <c r="E774" s="1"/>
      <c r="F774" s="3"/>
      <c r="G774" s="3"/>
      <c r="H774" s="3"/>
      <c r="I774" s="3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2.75" customHeight="1" x14ac:dyDescent="0.25">
      <c r="A775" s="1"/>
      <c r="B775" s="1"/>
      <c r="C775" s="1"/>
      <c r="D775" s="1"/>
      <c r="E775" s="1"/>
      <c r="F775" s="3"/>
      <c r="G775" s="3"/>
      <c r="H775" s="3"/>
      <c r="I775" s="3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2.75" customHeight="1" x14ac:dyDescent="0.25">
      <c r="A776" s="1"/>
      <c r="B776" s="1"/>
      <c r="C776" s="1"/>
      <c r="D776" s="1"/>
      <c r="E776" s="1"/>
      <c r="F776" s="3"/>
      <c r="G776" s="3"/>
      <c r="H776" s="3"/>
      <c r="I776" s="3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2.75" customHeight="1" x14ac:dyDescent="0.25">
      <c r="A777" s="1"/>
      <c r="B777" s="1"/>
      <c r="C777" s="1"/>
      <c r="D777" s="1"/>
      <c r="E777" s="1"/>
      <c r="F777" s="3"/>
      <c r="G777" s="3"/>
      <c r="H777" s="3"/>
      <c r="I777" s="3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2.75" customHeight="1" x14ac:dyDescent="0.25">
      <c r="A778" s="1"/>
      <c r="B778" s="1"/>
      <c r="C778" s="1"/>
      <c r="D778" s="1"/>
      <c r="E778" s="1"/>
      <c r="F778" s="3"/>
      <c r="G778" s="3"/>
      <c r="H778" s="3"/>
      <c r="I778" s="3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2.75" customHeight="1" x14ac:dyDescent="0.25">
      <c r="A779" s="1"/>
      <c r="B779" s="1"/>
      <c r="C779" s="1"/>
      <c r="D779" s="1"/>
      <c r="E779" s="1"/>
      <c r="F779" s="3"/>
      <c r="G779" s="3"/>
      <c r="H779" s="3"/>
      <c r="I779" s="3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2.75" customHeight="1" x14ac:dyDescent="0.25">
      <c r="A780" s="1"/>
      <c r="B780" s="1"/>
      <c r="C780" s="1"/>
      <c r="D780" s="1"/>
      <c r="E780" s="1"/>
      <c r="F780" s="3"/>
      <c r="G780" s="3"/>
      <c r="H780" s="3"/>
      <c r="I780" s="3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2.75" customHeight="1" x14ac:dyDescent="0.25">
      <c r="A781" s="1"/>
      <c r="B781" s="1"/>
      <c r="C781" s="1"/>
      <c r="D781" s="1"/>
      <c r="E781" s="1"/>
      <c r="F781" s="3"/>
      <c r="G781" s="3"/>
      <c r="H781" s="3"/>
      <c r="I781" s="3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2.75" customHeight="1" x14ac:dyDescent="0.25">
      <c r="A782" s="1"/>
      <c r="B782" s="1"/>
      <c r="C782" s="1"/>
      <c r="D782" s="1"/>
      <c r="E782" s="1"/>
      <c r="F782" s="3"/>
      <c r="G782" s="3"/>
      <c r="H782" s="3"/>
      <c r="I782" s="3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2.75" customHeight="1" x14ac:dyDescent="0.25">
      <c r="A783" s="1"/>
      <c r="B783" s="1"/>
      <c r="C783" s="1"/>
      <c r="D783" s="1"/>
      <c r="E783" s="1"/>
      <c r="F783" s="3"/>
      <c r="G783" s="3"/>
      <c r="H783" s="3"/>
      <c r="I783" s="3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2.75" customHeight="1" x14ac:dyDescent="0.25">
      <c r="A784" s="1"/>
      <c r="B784" s="1"/>
      <c r="C784" s="1"/>
      <c r="D784" s="1"/>
      <c r="E784" s="1"/>
      <c r="F784" s="3"/>
      <c r="G784" s="3"/>
      <c r="H784" s="3"/>
      <c r="I784" s="3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2.75" customHeight="1" x14ac:dyDescent="0.25">
      <c r="A785" s="1"/>
      <c r="B785" s="1"/>
      <c r="C785" s="1"/>
      <c r="D785" s="1"/>
      <c r="E785" s="1"/>
      <c r="F785" s="3"/>
      <c r="G785" s="3"/>
      <c r="H785" s="3"/>
      <c r="I785" s="3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2.75" customHeight="1" x14ac:dyDescent="0.25">
      <c r="A786" s="1"/>
      <c r="B786" s="1"/>
      <c r="C786" s="1"/>
      <c r="D786" s="1"/>
      <c r="E786" s="1"/>
      <c r="F786" s="3"/>
      <c r="G786" s="3"/>
      <c r="H786" s="3"/>
      <c r="I786" s="3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2.75" customHeight="1" x14ac:dyDescent="0.25">
      <c r="A787" s="1"/>
      <c r="B787" s="1"/>
      <c r="C787" s="1"/>
      <c r="D787" s="1"/>
      <c r="E787" s="1"/>
      <c r="F787" s="3"/>
      <c r="G787" s="3"/>
      <c r="H787" s="3"/>
      <c r="I787" s="3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2.75" customHeight="1" x14ac:dyDescent="0.25">
      <c r="A788" s="1"/>
      <c r="B788" s="1"/>
      <c r="C788" s="1"/>
      <c r="D788" s="1"/>
      <c r="E788" s="1"/>
      <c r="F788" s="3"/>
      <c r="G788" s="3"/>
      <c r="H788" s="3"/>
      <c r="I788" s="3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2.75" customHeight="1" x14ac:dyDescent="0.25">
      <c r="A789" s="1"/>
      <c r="B789" s="1"/>
      <c r="C789" s="1"/>
      <c r="D789" s="1"/>
      <c r="E789" s="1"/>
      <c r="F789" s="3"/>
      <c r="G789" s="3"/>
      <c r="H789" s="3"/>
      <c r="I789" s="3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2.75" customHeight="1" x14ac:dyDescent="0.25">
      <c r="A790" s="1"/>
      <c r="B790" s="1"/>
      <c r="C790" s="1"/>
      <c r="D790" s="1"/>
      <c r="E790" s="1"/>
      <c r="F790" s="3"/>
      <c r="G790" s="3"/>
      <c r="H790" s="3"/>
      <c r="I790" s="3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2.75" customHeight="1" x14ac:dyDescent="0.25">
      <c r="A791" s="1"/>
      <c r="B791" s="1"/>
      <c r="C791" s="1"/>
      <c r="D791" s="1"/>
      <c r="E791" s="1"/>
      <c r="F791" s="3"/>
      <c r="G791" s="3"/>
      <c r="H791" s="3"/>
      <c r="I791" s="3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2.75" customHeight="1" x14ac:dyDescent="0.25">
      <c r="A792" s="1"/>
      <c r="B792" s="1"/>
      <c r="C792" s="1"/>
      <c r="D792" s="1"/>
      <c r="E792" s="1"/>
      <c r="F792" s="3"/>
      <c r="G792" s="3"/>
      <c r="H792" s="3"/>
      <c r="I792" s="3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2.75" customHeight="1" x14ac:dyDescent="0.25">
      <c r="A793" s="1"/>
      <c r="B793" s="1"/>
      <c r="C793" s="1"/>
      <c r="D793" s="1"/>
      <c r="E793" s="1"/>
      <c r="F793" s="3"/>
      <c r="G793" s="3"/>
      <c r="H793" s="3"/>
      <c r="I793" s="3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2.75" customHeight="1" x14ac:dyDescent="0.25">
      <c r="A794" s="1"/>
      <c r="B794" s="1"/>
      <c r="C794" s="1"/>
      <c r="D794" s="1"/>
      <c r="E794" s="1"/>
      <c r="F794" s="3"/>
      <c r="G794" s="3"/>
      <c r="H794" s="3"/>
      <c r="I794" s="3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2.75" customHeight="1" x14ac:dyDescent="0.25">
      <c r="A795" s="1"/>
      <c r="B795" s="1"/>
      <c r="C795" s="1"/>
      <c r="D795" s="1"/>
      <c r="E795" s="1"/>
      <c r="F795" s="3"/>
      <c r="G795" s="3"/>
      <c r="H795" s="3"/>
      <c r="I795" s="3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2.75" customHeight="1" x14ac:dyDescent="0.25">
      <c r="A796" s="1"/>
      <c r="B796" s="1"/>
      <c r="C796" s="1"/>
      <c r="D796" s="1"/>
      <c r="E796" s="1"/>
      <c r="F796" s="3"/>
      <c r="G796" s="3"/>
      <c r="H796" s="3"/>
      <c r="I796" s="3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2.75" customHeight="1" x14ac:dyDescent="0.25">
      <c r="A797" s="1"/>
      <c r="B797" s="1"/>
      <c r="C797" s="1"/>
      <c r="D797" s="1"/>
      <c r="E797" s="1"/>
      <c r="F797" s="3"/>
      <c r="G797" s="3"/>
      <c r="H797" s="3"/>
      <c r="I797" s="3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2.75" customHeight="1" x14ac:dyDescent="0.25">
      <c r="A798" s="1"/>
      <c r="B798" s="1"/>
      <c r="C798" s="1"/>
      <c r="D798" s="1"/>
      <c r="E798" s="1"/>
      <c r="F798" s="3"/>
      <c r="G798" s="3"/>
      <c r="H798" s="3"/>
      <c r="I798" s="3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2.75" customHeight="1" x14ac:dyDescent="0.25">
      <c r="A799" s="1"/>
      <c r="B799" s="1"/>
      <c r="C799" s="1"/>
      <c r="D799" s="1"/>
      <c r="E799" s="1"/>
      <c r="F799" s="3"/>
      <c r="G799" s="3"/>
      <c r="H799" s="3"/>
      <c r="I799" s="3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2.75" customHeight="1" x14ac:dyDescent="0.25">
      <c r="A800" s="1"/>
      <c r="B800" s="1"/>
      <c r="C800" s="1"/>
      <c r="D800" s="1"/>
      <c r="E800" s="1"/>
      <c r="F800" s="3"/>
      <c r="G800" s="3"/>
      <c r="H800" s="3"/>
      <c r="I800" s="3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2.75" customHeight="1" x14ac:dyDescent="0.25">
      <c r="A801" s="1"/>
      <c r="B801" s="1"/>
      <c r="C801" s="1"/>
      <c r="D801" s="1"/>
      <c r="E801" s="1"/>
      <c r="F801" s="3"/>
      <c r="G801" s="3"/>
      <c r="H801" s="3"/>
      <c r="I801" s="3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2.75" customHeight="1" x14ac:dyDescent="0.25">
      <c r="A802" s="1"/>
      <c r="B802" s="1"/>
      <c r="C802" s="1"/>
      <c r="D802" s="1"/>
      <c r="E802" s="1"/>
      <c r="F802" s="3"/>
      <c r="G802" s="3"/>
      <c r="H802" s="3"/>
      <c r="I802" s="3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2.75" customHeight="1" x14ac:dyDescent="0.25">
      <c r="A803" s="1"/>
      <c r="B803" s="1"/>
      <c r="C803" s="1"/>
      <c r="D803" s="1"/>
      <c r="E803" s="1"/>
      <c r="F803" s="3"/>
      <c r="G803" s="3"/>
      <c r="H803" s="3"/>
      <c r="I803" s="3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2.75" customHeight="1" x14ac:dyDescent="0.25">
      <c r="A804" s="1"/>
      <c r="B804" s="1"/>
      <c r="C804" s="1"/>
      <c r="D804" s="1"/>
      <c r="E804" s="1"/>
      <c r="F804" s="3"/>
      <c r="G804" s="3"/>
      <c r="H804" s="3"/>
      <c r="I804" s="3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2.75" customHeight="1" x14ac:dyDescent="0.25">
      <c r="A805" s="1"/>
      <c r="B805" s="1"/>
      <c r="C805" s="1"/>
      <c r="D805" s="1"/>
      <c r="E805" s="1"/>
      <c r="F805" s="3"/>
      <c r="G805" s="3"/>
      <c r="H805" s="3"/>
      <c r="I805" s="3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2.75" customHeight="1" x14ac:dyDescent="0.25">
      <c r="A806" s="1"/>
      <c r="B806" s="1"/>
      <c r="C806" s="1"/>
      <c r="D806" s="1"/>
      <c r="E806" s="1"/>
      <c r="F806" s="3"/>
      <c r="G806" s="3"/>
      <c r="H806" s="3"/>
      <c r="I806" s="3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2.75" customHeight="1" x14ac:dyDescent="0.25">
      <c r="A807" s="1"/>
      <c r="B807" s="1"/>
      <c r="C807" s="1"/>
      <c r="D807" s="1"/>
      <c r="E807" s="1"/>
      <c r="F807" s="3"/>
      <c r="G807" s="3"/>
      <c r="H807" s="3"/>
      <c r="I807" s="3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2.75" customHeight="1" x14ac:dyDescent="0.25">
      <c r="A808" s="1"/>
      <c r="B808" s="1"/>
      <c r="C808" s="1"/>
      <c r="D808" s="1"/>
      <c r="E808" s="1"/>
      <c r="F808" s="3"/>
      <c r="G808" s="3"/>
      <c r="H808" s="3"/>
      <c r="I808" s="3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2.75" customHeight="1" x14ac:dyDescent="0.25">
      <c r="A809" s="1"/>
      <c r="B809" s="1"/>
      <c r="C809" s="1"/>
      <c r="D809" s="1"/>
      <c r="E809" s="1"/>
      <c r="F809" s="3"/>
      <c r="G809" s="3"/>
      <c r="H809" s="3"/>
      <c r="I809" s="3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2.75" customHeight="1" x14ac:dyDescent="0.25">
      <c r="A810" s="1"/>
      <c r="B810" s="1"/>
      <c r="C810" s="1"/>
      <c r="D810" s="1"/>
      <c r="E810" s="1"/>
      <c r="F810" s="3"/>
      <c r="G810" s="3"/>
      <c r="H810" s="3"/>
      <c r="I810" s="3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2.75" customHeight="1" x14ac:dyDescent="0.25">
      <c r="A811" s="1"/>
      <c r="B811" s="1"/>
      <c r="C811" s="1"/>
      <c r="D811" s="1"/>
      <c r="E811" s="1"/>
      <c r="F811" s="3"/>
      <c r="G811" s="3"/>
      <c r="H811" s="3"/>
      <c r="I811" s="3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2.75" customHeight="1" x14ac:dyDescent="0.25">
      <c r="A812" s="1"/>
      <c r="B812" s="1"/>
      <c r="C812" s="1"/>
      <c r="D812" s="1"/>
      <c r="E812" s="1"/>
      <c r="F812" s="3"/>
      <c r="G812" s="3"/>
      <c r="H812" s="3"/>
      <c r="I812" s="3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2.75" customHeight="1" x14ac:dyDescent="0.25">
      <c r="A813" s="1"/>
      <c r="B813" s="1"/>
      <c r="C813" s="1"/>
      <c r="D813" s="1"/>
      <c r="E813" s="1"/>
      <c r="F813" s="3"/>
      <c r="G813" s="3"/>
      <c r="H813" s="3"/>
      <c r="I813" s="3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2.75" customHeight="1" x14ac:dyDescent="0.25">
      <c r="A814" s="1"/>
      <c r="B814" s="1"/>
      <c r="C814" s="1"/>
      <c r="D814" s="1"/>
      <c r="E814" s="1"/>
      <c r="F814" s="3"/>
      <c r="G814" s="3"/>
      <c r="H814" s="3"/>
      <c r="I814" s="3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2.75" customHeight="1" x14ac:dyDescent="0.25">
      <c r="A815" s="1"/>
      <c r="B815" s="1"/>
      <c r="C815" s="1"/>
      <c r="D815" s="1"/>
      <c r="E815" s="1"/>
      <c r="F815" s="3"/>
      <c r="G815" s="3"/>
      <c r="H815" s="3"/>
      <c r="I815" s="3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2.75" customHeight="1" x14ac:dyDescent="0.25">
      <c r="A816" s="1"/>
      <c r="B816" s="1"/>
      <c r="C816" s="1"/>
      <c r="D816" s="1"/>
      <c r="E816" s="1"/>
      <c r="F816" s="3"/>
      <c r="G816" s="3"/>
      <c r="H816" s="3"/>
      <c r="I816" s="3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2.75" customHeight="1" x14ac:dyDescent="0.25">
      <c r="A817" s="1"/>
      <c r="B817" s="1"/>
      <c r="C817" s="1"/>
      <c r="D817" s="1"/>
      <c r="E817" s="1"/>
      <c r="F817" s="3"/>
      <c r="G817" s="3"/>
      <c r="H817" s="3"/>
      <c r="I817" s="3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2.75" customHeight="1" x14ac:dyDescent="0.25">
      <c r="A818" s="1"/>
      <c r="B818" s="1"/>
      <c r="C818" s="1"/>
      <c r="D818" s="1"/>
      <c r="E818" s="1"/>
      <c r="F818" s="3"/>
      <c r="G818" s="3"/>
      <c r="H818" s="3"/>
      <c r="I818" s="3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2.75" customHeight="1" x14ac:dyDescent="0.25">
      <c r="A819" s="1"/>
      <c r="B819" s="1"/>
      <c r="C819" s="1"/>
      <c r="D819" s="1"/>
      <c r="E819" s="1"/>
      <c r="F819" s="3"/>
      <c r="G819" s="3"/>
      <c r="H819" s="3"/>
      <c r="I819" s="3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2.75" customHeight="1" x14ac:dyDescent="0.25">
      <c r="A820" s="1"/>
      <c r="B820" s="1"/>
      <c r="C820" s="1"/>
      <c r="D820" s="1"/>
      <c r="E820" s="1"/>
      <c r="F820" s="3"/>
      <c r="G820" s="3"/>
      <c r="H820" s="3"/>
      <c r="I820" s="3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2.75" customHeight="1" x14ac:dyDescent="0.25">
      <c r="A821" s="1"/>
      <c r="B821" s="1"/>
      <c r="C821" s="1"/>
      <c r="D821" s="1"/>
      <c r="E821" s="1"/>
      <c r="F821" s="3"/>
      <c r="G821" s="3"/>
      <c r="H821" s="3"/>
      <c r="I821" s="3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2.75" customHeight="1" x14ac:dyDescent="0.25">
      <c r="A822" s="1"/>
      <c r="B822" s="1"/>
      <c r="C822" s="1"/>
      <c r="D822" s="1"/>
      <c r="E822" s="1"/>
      <c r="F822" s="3"/>
      <c r="G822" s="3"/>
      <c r="H822" s="3"/>
      <c r="I822" s="3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2.75" customHeight="1" x14ac:dyDescent="0.25">
      <c r="A823" s="1"/>
      <c r="B823" s="1"/>
      <c r="C823" s="1"/>
      <c r="D823" s="1"/>
      <c r="E823" s="1"/>
      <c r="F823" s="3"/>
      <c r="G823" s="3"/>
      <c r="H823" s="3"/>
      <c r="I823" s="3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2.75" customHeight="1" x14ac:dyDescent="0.25">
      <c r="A824" s="1"/>
      <c r="B824" s="1"/>
      <c r="C824" s="1"/>
      <c r="D824" s="1"/>
      <c r="E824" s="1"/>
      <c r="F824" s="3"/>
      <c r="G824" s="3"/>
      <c r="H824" s="3"/>
      <c r="I824" s="3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2.75" customHeight="1" x14ac:dyDescent="0.25">
      <c r="A825" s="1"/>
      <c r="B825" s="1"/>
      <c r="C825" s="1"/>
      <c r="D825" s="1"/>
      <c r="E825" s="1"/>
      <c r="F825" s="3"/>
      <c r="G825" s="3"/>
      <c r="H825" s="3"/>
      <c r="I825" s="3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2.75" customHeight="1" x14ac:dyDescent="0.25">
      <c r="A826" s="1"/>
      <c r="B826" s="1"/>
      <c r="C826" s="1"/>
      <c r="D826" s="1"/>
      <c r="E826" s="1"/>
      <c r="F826" s="3"/>
      <c r="G826" s="3"/>
      <c r="H826" s="3"/>
      <c r="I826" s="3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2.75" customHeight="1" x14ac:dyDescent="0.25">
      <c r="A827" s="1"/>
      <c r="B827" s="1"/>
      <c r="C827" s="1"/>
      <c r="D827" s="1"/>
      <c r="E827" s="1"/>
      <c r="F827" s="3"/>
      <c r="G827" s="3"/>
      <c r="H827" s="3"/>
      <c r="I827" s="3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2.75" customHeight="1" x14ac:dyDescent="0.25">
      <c r="A828" s="1"/>
      <c r="B828" s="1"/>
      <c r="C828" s="1"/>
      <c r="D828" s="1"/>
      <c r="E828" s="1"/>
      <c r="F828" s="3"/>
      <c r="G828" s="3"/>
      <c r="H828" s="3"/>
      <c r="I828" s="3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2.75" customHeight="1" x14ac:dyDescent="0.25">
      <c r="A829" s="1"/>
      <c r="B829" s="1"/>
      <c r="C829" s="1"/>
      <c r="D829" s="1"/>
      <c r="E829" s="1"/>
      <c r="F829" s="3"/>
      <c r="G829" s="3"/>
      <c r="H829" s="3"/>
      <c r="I829" s="3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2.75" customHeight="1" x14ac:dyDescent="0.25">
      <c r="A830" s="1"/>
      <c r="B830" s="1"/>
      <c r="C830" s="1"/>
      <c r="D830" s="1"/>
      <c r="E830" s="1"/>
      <c r="F830" s="3"/>
      <c r="G830" s="3"/>
      <c r="H830" s="3"/>
      <c r="I830" s="3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2.75" customHeight="1" x14ac:dyDescent="0.25">
      <c r="A831" s="1"/>
      <c r="B831" s="1"/>
      <c r="C831" s="1"/>
      <c r="D831" s="1"/>
      <c r="E831" s="1"/>
      <c r="F831" s="3"/>
      <c r="G831" s="3"/>
      <c r="H831" s="3"/>
      <c r="I831" s="3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2.75" customHeight="1" x14ac:dyDescent="0.25">
      <c r="A832" s="1"/>
      <c r="B832" s="1"/>
      <c r="C832" s="1"/>
      <c r="D832" s="1"/>
      <c r="E832" s="1"/>
      <c r="F832" s="3"/>
      <c r="G832" s="3"/>
      <c r="H832" s="3"/>
      <c r="I832" s="3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2.75" customHeight="1" x14ac:dyDescent="0.25">
      <c r="A833" s="1"/>
      <c r="B833" s="1"/>
      <c r="C833" s="1"/>
      <c r="D833" s="1"/>
      <c r="E833" s="1"/>
      <c r="F833" s="3"/>
      <c r="G833" s="3"/>
      <c r="H833" s="3"/>
      <c r="I833" s="3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2.75" customHeight="1" x14ac:dyDescent="0.25">
      <c r="A834" s="1"/>
      <c r="B834" s="1"/>
      <c r="C834" s="1"/>
      <c r="D834" s="1"/>
      <c r="E834" s="1"/>
      <c r="F834" s="3"/>
      <c r="G834" s="3"/>
      <c r="H834" s="3"/>
      <c r="I834" s="3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2.75" customHeight="1" x14ac:dyDescent="0.25">
      <c r="A835" s="1"/>
      <c r="B835" s="1"/>
      <c r="C835" s="1"/>
      <c r="D835" s="1"/>
      <c r="E835" s="1"/>
      <c r="F835" s="3"/>
      <c r="G835" s="3"/>
      <c r="H835" s="3"/>
      <c r="I835" s="3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2.75" customHeight="1" x14ac:dyDescent="0.25">
      <c r="A836" s="1"/>
      <c r="B836" s="1"/>
      <c r="C836" s="1"/>
      <c r="D836" s="1"/>
      <c r="E836" s="1"/>
      <c r="F836" s="3"/>
      <c r="G836" s="3"/>
      <c r="H836" s="3"/>
      <c r="I836" s="3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2.75" customHeight="1" x14ac:dyDescent="0.25">
      <c r="A837" s="1"/>
      <c r="B837" s="1"/>
      <c r="C837" s="1"/>
      <c r="D837" s="1"/>
      <c r="E837" s="1"/>
      <c r="F837" s="3"/>
      <c r="G837" s="3"/>
      <c r="H837" s="3"/>
      <c r="I837" s="3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2.75" customHeight="1" x14ac:dyDescent="0.25">
      <c r="A838" s="1"/>
      <c r="B838" s="1"/>
      <c r="C838" s="1"/>
      <c r="D838" s="1"/>
      <c r="E838" s="1"/>
      <c r="F838" s="3"/>
      <c r="G838" s="3"/>
      <c r="H838" s="3"/>
      <c r="I838" s="3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2.75" customHeight="1" x14ac:dyDescent="0.25">
      <c r="A839" s="1"/>
      <c r="B839" s="1"/>
      <c r="C839" s="1"/>
      <c r="D839" s="1"/>
      <c r="E839" s="1"/>
      <c r="F839" s="3"/>
      <c r="G839" s="3"/>
      <c r="H839" s="3"/>
      <c r="I839" s="3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2.75" customHeight="1" x14ac:dyDescent="0.25">
      <c r="A840" s="1"/>
      <c r="B840" s="1"/>
      <c r="C840" s="1"/>
      <c r="D840" s="1"/>
      <c r="E840" s="1"/>
      <c r="F840" s="3"/>
      <c r="G840" s="3"/>
      <c r="H840" s="3"/>
      <c r="I840" s="3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2.75" customHeight="1" x14ac:dyDescent="0.25">
      <c r="A841" s="1"/>
      <c r="B841" s="1"/>
      <c r="C841" s="1"/>
      <c r="D841" s="1"/>
      <c r="E841" s="1"/>
      <c r="F841" s="3"/>
      <c r="G841" s="3"/>
      <c r="H841" s="3"/>
      <c r="I841" s="3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2.75" customHeight="1" x14ac:dyDescent="0.25">
      <c r="A842" s="1"/>
      <c r="B842" s="1"/>
      <c r="C842" s="1"/>
      <c r="D842" s="1"/>
      <c r="E842" s="1"/>
      <c r="F842" s="3"/>
      <c r="G842" s="3"/>
      <c r="H842" s="3"/>
      <c r="I842" s="3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2.75" customHeight="1" x14ac:dyDescent="0.25">
      <c r="A843" s="1"/>
      <c r="B843" s="1"/>
      <c r="C843" s="1"/>
      <c r="D843" s="1"/>
      <c r="E843" s="1"/>
      <c r="F843" s="3"/>
      <c r="G843" s="3"/>
      <c r="H843" s="3"/>
      <c r="I843" s="3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2.75" customHeight="1" x14ac:dyDescent="0.25">
      <c r="A844" s="1"/>
      <c r="B844" s="1"/>
      <c r="C844" s="1"/>
      <c r="D844" s="1"/>
      <c r="E844" s="1"/>
      <c r="F844" s="3"/>
      <c r="G844" s="3"/>
      <c r="H844" s="3"/>
      <c r="I844" s="3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2.75" customHeight="1" x14ac:dyDescent="0.25">
      <c r="A845" s="1"/>
      <c r="B845" s="1"/>
      <c r="C845" s="1"/>
      <c r="D845" s="1"/>
      <c r="E845" s="1"/>
      <c r="F845" s="3"/>
      <c r="G845" s="3"/>
      <c r="H845" s="3"/>
      <c r="I845" s="3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2.75" customHeight="1" x14ac:dyDescent="0.25">
      <c r="A846" s="1"/>
      <c r="B846" s="1"/>
      <c r="C846" s="1"/>
      <c r="D846" s="1"/>
      <c r="E846" s="1"/>
      <c r="F846" s="3"/>
      <c r="G846" s="3"/>
      <c r="H846" s="3"/>
      <c r="I846" s="3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2.75" customHeight="1" x14ac:dyDescent="0.25">
      <c r="A847" s="1"/>
      <c r="B847" s="1"/>
      <c r="C847" s="1"/>
      <c r="D847" s="1"/>
      <c r="E847" s="1"/>
      <c r="F847" s="3"/>
      <c r="G847" s="3"/>
      <c r="H847" s="3"/>
      <c r="I847" s="3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2.75" customHeight="1" x14ac:dyDescent="0.25">
      <c r="A848" s="1"/>
      <c r="B848" s="1"/>
      <c r="C848" s="1"/>
      <c r="D848" s="1"/>
      <c r="E848" s="1"/>
      <c r="F848" s="3"/>
      <c r="G848" s="3"/>
      <c r="H848" s="3"/>
      <c r="I848" s="3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2.75" customHeight="1" x14ac:dyDescent="0.25">
      <c r="A849" s="1"/>
      <c r="B849" s="1"/>
      <c r="C849" s="1"/>
      <c r="D849" s="1"/>
      <c r="E849" s="1"/>
      <c r="F849" s="3"/>
      <c r="G849" s="3"/>
      <c r="H849" s="3"/>
      <c r="I849" s="3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2.75" customHeight="1" x14ac:dyDescent="0.25">
      <c r="A850" s="1"/>
      <c r="B850" s="1"/>
      <c r="C850" s="1"/>
      <c r="D850" s="1"/>
      <c r="E850" s="1"/>
      <c r="F850" s="3"/>
      <c r="G850" s="3"/>
      <c r="H850" s="3"/>
      <c r="I850" s="3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2.75" customHeight="1" x14ac:dyDescent="0.25">
      <c r="A851" s="1"/>
      <c r="B851" s="1"/>
      <c r="C851" s="1"/>
      <c r="D851" s="1"/>
      <c r="E851" s="1"/>
      <c r="F851" s="3"/>
      <c r="G851" s="3"/>
      <c r="H851" s="3"/>
      <c r="I851" s="3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2.75" customHeight="1" x14ac:dyDescent="0.25">
      <c r="A852" s="1"/>
      <c r="B852" s="1"/>
      <c r="C852" s="1"/>
      <c r="D852" s="1"/>
      <c r="E852" s="1"/>
      <c r="F852" s="3"/>
      <c r="G852" s="3"/>
      <c r="H852" s="3"/>
      <c r="I852" s="3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2.75" customHeight="1" x14ac:dyDescent="0.25">
      <c r="A853" s="1"/>
      <c r="B853" s="1"/>
      <c r="C853" s="1"/>
      <c r="D853" s="1"/>
      <c r="E853" s="1"/>
      <c r="F853" s="3"/>
      <c r="G853" s="3"/>
      <c r="H853" s="3"/>
      <c r="I853" s="3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2.75" customHeight="1" x14ac:dyDescent="0.25">
      <c r="A854" s="1"/>
      <c r="B854" s="1"/>
      <c r="C854" s="1"/>
      <c r="D854" s="1"/>
      <c r="E854" s="1"/>
      <c r="F854" s="3"/>
      <c r="G854" s="3"/>
      <c r="H854" s="3"/>
      <c r="I854" s="3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2.75" customHeight="1" x14ac:dyDescent="0.25">
      <c r="A855" s="1"/>
      <c r="B855" s="1"/>
      <c r="C855" s="1"/>
      <c r="D855" s="1"/>
      <c r="E855" s="1"/>
      <c r="F855" s="3"/>
      <c r="G855" s="3"/>
      <c r="H855" s="3"/>
      <c r="I855" s="3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2.75" customHeight="1" x14ac:dyDescent="0.25">
      <c r="A856" s="1"/>
      <c r="B856" s="1"/>
      <c r="C856" s="1"/>
      <c r="D856" s="1"/>
      <c r="E856" s="1"/>
      <c r="F856" s="3"/>
      <c r="G856" s="3"/>
      <c r="H856" s="3"/>
      <c r="I856" s="3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2.75" customHeight="1" x14ac:dyDescent="0.25">
      <c r="A857" s="1"/>
      <c r="B857" s="1"/>
      <c r="C857" s="1"/>
      <c r="D857" s="1"/>
      <c r="E857" s="1"/>
      <c r="F857" s="3"/>
      <c r="G857" s="3"/>
      <c r="H857" s="3"/>
      <c r="I857" s="3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2.75" customHeight="1" x14ac:dyDescent="0.25">
      <c r="A858" s="1"/>
      <c r="B858" s="1"/>
      <c r="C858" s="1"/>
      <c r="D858" s="1"/>
      <c r="E858" s="1"/>
      <c r="F858" s="3"/>
      <c r="G858" s="3"/>
      <c r="H858" s="3"/>
      <c r="I858" s="3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2.75" customHeight="1" x14ac:dyDescent="0.25">
      <c r="A859" s="1"/>
      <c r="B859" s="1"/>
      <c r="C859" s="1"/>
      <c r="D859" s="1"/>
      <c r="E859" s="1"/>
      <c r="F859" s="3"/>
      <c r="G859" s="3"/>
      <c r="H859" s="3"/>
      <c r="I859" s="3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2.75" customHeight="1" x14ac:dyDescent="0.25">
      <c r="A860" s="1"/>
      <c r="B860" s="1"/>
      <c r="C860" s="1"/>
      <c r="D860" s="1"/>
      <c r="E860" s="1"/>
      <c r="F860" s="3"/>
      <c r="G860" s="3"/>
      <c r="H860" s="3"/>
      <c r="I860" s="3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2.75" customHeight="1" x14ac:dyDescent="0.25">
      <c r="A861" s="1"/>
      <c r="B861" s="1"/>
      <c r="C861" s="1"/>
      <c r="D861" s="1"/>
      <c r="E861" s="1"/>
      <c r="F861" s="3"/>
      <c r="G861" s="3"/>
      <c r="H861" s="3"/>
      <c r="I861" s="3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2.75" customHeight="1" x14ac:dyDescent="0.25">
      <c r="A862" s="1"/>
      <c r="B862" s="1"/>
      <c r="C862" s="1"/>
      <c r="D862" s="1"/>
      <c r="E862" s="1"/>
      <c r="F862" s="3"/>
      <c r="G862" s="3"/>
      <c r="H862" s="3"/>
      <c r="I862" s="3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2.75" customHeight="1" x14ac:dyDescent="0.25">
      <c r="A863" s="1"/>
      <c r="B863" s="1"/>
      <c r="C863" s="1"/>
      <c r="D863" s="1"/>
      <c r="E863" s="1"/>
      <c r="F863" s="3"/>
      <c r="G863" s="3"/>
      <c r="H863" s="3"/>
      <c r="I863" s="3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2.75" customHeight="1" x14ac:dyDescent="0.25">
      <c r="A864" s="1"/>
      <c r="B864" s="1"/>
      <c r="C864" s="1"/>
      <c r="D864" s="1"/>
      <c r="E864" s="1"/>
      <c r="F864" s="3"/>
      <c r="G864" s="3"/>
      <c r="H864" s="3"/>
      <c r="I864" s="3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2.75" customHeight="1" x14ac:dyDescent="0.25">
      <c r="A865" s="1"/>
      <c r="B865" s="1"/>
      <c r="C865" s="1"/>
      <c r="D865" s="1"/>
      <c r="E865" s="1"/>
      <c r="F865" s="3"/>
      <c r="G865" s="3"/>
      <c r="H865" s="3"/>
      <c r="I865" s="3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2.75" customHeight="1" x14ac:dyDescent="0.25">
      <c r="A866" s="1"/>
      <c r="B866" s="1"/>
      <c r="C866" s="1"/>
      <c r="D866" s="1"/>
      <c r="E866" s="1"/>
      <c r="F866" s="3"/>
      <c r="G866" s="3"/>
      <c r="H866" s="3"/>
      <c r="I866" s="3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2.75" customHeight="1" x14ac:dyDescent="0.25">
      <c r="A867" s="1"/>
      <c r="B867" s="1"/>
      <c r="C867" s="1"/>
      <c r="D867" s="1"/>
      <c r="E867" s="1"/>
      <c r="F867" s="3"/>
      <c r="G867" s="3"/>
      <c r="H867" s="3"/>
      <c r="I867" s="3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2.75" customHeight="1" x14ac:dyDescent="0.25">
      <c r="A868" s="1"/>
      <c r="B868" s="1"/>
      <c r="C868" s="1"/>
      <c r="D868" s="1"/>
      <c r="E868" s="1"/>
      <c r="F868" s="3"/>
      <c r="G868" s="3"/>
      <c r="H868" s="3"/>
      <c r="I868" s="3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2.75" customHeight="1" x14ac:dyDescent="0.25">
      <c r="A869" s="1"/>
      <c r="B869" s="1"/>
      <c r="C869" s="1"/>
      <c r="D869" s="1"/>
      <c r="E869" s="1"/>
      <c r="F869" s="3"/>
      <c r="G869" s="3"/>
      <c r="H869" s="3"/>
      <c r="I869" s="3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2.75" customHeight="1" x14ac:dyDescent="0.25">
      <c r="A870" s="1"/>
      <c r="B870" s="1"/>
      <c r="C870" s="1"/>
      <c r="D870" s="1"/>
      <c r="E870" s="1"/>
      <c r="F870" s="3"/>
      <c r="G870" s="3"/>
      <c r="H870" s="3"/>
      <c r="I870" s="3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2.75" customHeight="1" x14ac:dyDescent="0.25">
      <c r="A871" s="1"/>
      <c r="B871" s="1"/>
      <c r="C871" s="1"/>
      <c r="D871" s="1"/>
      <c r="E871" s="1"/>
      <c r="F871" s="3"/>
      <c r="G871" s="3"/>
      <c r="H871" s="3"/>
      <c r="I871" s="3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2.75" customHeight="1" x14ac:dyDescent="0.25">
      <c r="A872" s="1"/>
      <c r="B872" s="1"/>
      <c r="C872" s="1"/>
      <c r="D872" s="1"/>
      <c r="E872" s="1"/>
      <c r="F872" s="3"/>
      <c r="G872" s="3"/>
      <c r="H872" s="3"/>
      <c r="I872" s="3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2.75" customHeight="1" x14ac:dyDescent="0.25">
      <c r="A873" s="1"/>
      <c r="B873" s="1"/>
      <c r="C873" s="1"/>
      <c r="D873" s="1"/>
      <c r="E873" s="1"/>
      <c r="F873" s="3"/>
      <c r="G873" s="3"/>
      <c r="H873" s="3"/>
      <c r="I873" s="3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2.75" customHeight="1" x14ac:dyDescent="0.25">
      <c r="A874" s="1"/>
      <c r="B874" s="1"/>
      <c r="C874" s="1"/>
      <c r="D874" s="1"/>
      <c r="E874" s="1"/>
      <c r="F874" s="3"/>
      <c r="G874" s="3"/>
      <c r="H874" s="3"/>
      <c r="I874" s="3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2.75" customHeight="1" x14ac:dyDescent="0.25">
      <c r="A875" s="1"/>
      <c r="B875" s="1"/>
      <c r="C875" s="1"/>
      <c r="D875" s="1"/>
      <c r="E875" s="1"/>
      <c r="F875" s="3"/>
      <c r="G875" s="3"/>
      <c r="H875" s="3"/>
      <c r="I875" s="3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2.75" customHeight="1" x14ac:dyDescent="0.25">
      <c r="A876" s="1"/>
      <c r="B876" s="1"/>
      <c r="C876" s="1"/>
      <c r="D876" s="1"/>
      <c r="E876" s="1"/>
      <c r="F876" s="3"/>
      <c r="G876" s="3"/>
      <c r="H876" s="3"/>
      <c r="I876" s="3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2.75" customHeight="1" x14ac:dyDescent="0.25">
      <c r="A877" s="1"/>
      <c r="B877" s="1"/>
      <c r="C877" s="1"/>
      <c r="D877" s="1"/>
      <c r="E877" s="1"/>
      <c r="F877" s="3"/>
      <c r="G877" s="3"/>
      <c r="H877" s="3"/>
      <c r="I877" s="3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2.75" customHeight="1" x14ac:dyDescent="0.25">
      <c r="A878" s="1"/>
      <c r="B878" s="1"/>
      <c r="C878" s="1"/>
      <c r="D878" s="1"/>
      <c r="E878" s="1"/>
      <c r="F878" s="3"/>
      <c r="G878" s="3"/>
      <c r="H878" s="3"/>
      <c r="I878" s="3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2.75" customHeight="1" x14ac:dyDescent="0.25">
      <c r="A879" s="1"/>
      <c r="B879" s="1"/>
      <c r="C879" s="1"/>
      <c r="D879" s="1"/>
      <c r="E879" s="1"/>
      <c r="F879" s="3"/>
      <c r="G879" s="3"/>
      <c r="H879" s="3"/>
      <c r="I879" s="3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2.75" customHeight="1" x14ac:dyDescent="0.25">
      <c r="A880" s="1"/>
      <c r="B880" s="1"/>
      <c r="C880" s="1"/>
      <c r="D880" s="1"/>
      <c r="E880" s="1"/>
      <c r="F880" s="3"/>
      <c r="G880" s="3"/>
      <c r="H880" s="3"/>
      <c r="I880" s="3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2.75" customHeight="1" x14ac:dyDescent="0.25">
      <c r="A881" s="1"/>
      <c r="B881" s="1"/>
      <c r="C881" s="1"/>
      <c r="D881" s="1"/>
      <c r="E881" s="1"/>
      <c r="F881" s="3"/>
      <c r="G881" s="3"/>
      <c r="H881" s="3"/>
      <c r="I881" s="3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2.75" customHeight="1" x14ac:dyDescent="0.25">
      <c r="A882" s="1"/>
      <c r="B882" s="1"/>
      <c r="C882" s="1"/>
      <c r="D882" s="1"/>
      <c r="E882" s="1"/>
      <c r="F882" s="3"/>
      <c r="G882" s="3"/>
      <c r="H882" s="3"/>
      <c r="I882" s="3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2.75" customHeight="1" x14ac:dyDescent="0.25">
      <c r="A883" s="1"/>
      <c r="B883" s="1"/>
      <c r="C883" s="1"/>
      <c r="D883" s="1"/>
      <c r="E883" s="1"/>
      <c r="F883" s="3"/>
      <c r="G883" s="3"/>
      <c r="H883" s="3"/>
      <c r="I883" s="3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2.75" customHeight="1" x14ac:dyDescent="0.25">
      <c r="A884" s="1"/>
      <c r="B884" s="1"/>
      <c r="C884" s="1"/>
      <c r="D884" s="1"/>
      <c r="E884" s="1"/>
      <c r="F884" s="3"/>
      <c r="G884" s="3"/>
      <c r="H884" s="3"/>
      <c r="I884" s="3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2.75" customHeight="1" x14ac:dyDescent="0.25">
      <c r="A885" s="1"/>
      <c r="B885" s="1"/>
      <c r="C885" s="1"/>
      <c r="D885" s="1"/>
      <c r="E885" s="1"/>
      <c r="F885" s="3"/>
      <c r="G885" s="3"/>
      <c r="H885" s="3"/>
      <c r="I885" s="3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2.75" customHeight="1" x14ac:dyDescent="0.25">
      <c r="A886" s="1"/>
      <c r="B886" s="1"/>
      <c r="C886" s="1"/>
      <c r="D886" s="1"/>
      <c r="E886" s="1"/>
      <c r="F886" s="3"/>
      <c r="G886" s="3"/>
      <c r="H886" s="3"/>
      <c r="I886" s="3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2.75" customHeight="1" x14ac:dyDescent="0.25">
      <c r="A887" s="1"/>
      <c r="B887" s="1"/>
      <c r="C887" s="1"/>
      <c r="D887" s="1"/>
      <c r="E887" s="1"/>
      <c r="F887" s="3"/>
      <c r="G887" s="3"/>
      <c r="H887" s="3"/>
      <c r="I887" s="3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2.75" customHeight="1" x14ac:dyDescent="0.25">
      <c r="A888" s="1"/>
      <c r="B888" s="1"/>
      <c r="C888" s="1"/>
      <c r="D888" s="1"/>
      <c r="E888" s="1"/>
      <c r="F888" s="3"/>
      <c r="G888" s="3"/>
      <c r="H888" s="3"/>
      <c r="I888" s="3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2.75" customHeight="1" x14ac:dyDescent="0.25">
      <c r="A889" s="1"/>
      <c r="B889" s="1"/>
      <c r="C889" s="1"/>
      <c r="D889" s="1"/>
      <c r="E889" s="1"/>
      <c r="F889" s="3"/>
      <c r="G889" s="3"/>
      <c r="H889" s="3"/>
      <c r="I889" s="3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2.75" customHeight="1" x14ac:dyDescent="0.25">
      <c r="A890" s="1"/>
      <c r="B890" s="1"/>
      <c r="C890" s="1"/>
      <c r="D890" s="1"/>
      <c r="E890" s="1"/>
      <c r="F890" s="3"/>
      <c r="G890" s="3"/>
      <c r="H890" s="3"/>
      <c r="I890" s="3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2.75" customHeight="1" x14ac:dyDescent="0.25">
      <c r="A891" s="1"/>
      <c r="B891" s="1"/>
      <c r="C891" s="1"/>
      <c r="D891" s="1"/>
      <c r="E891" s="1"/>
      <c r="F891" s="3"/>
      <c r="G891" s="3"/>
      <c r="H891" s="3"/>
      <c r="I891" s="3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2.75" customHeight="1" x14ac:dyDescent="0.25">
      <c r="A892" s="1"/>
      <c r="B892" s="1"/>
      <c r="C892" s="1"/>
      <c r="D892" s="1"/>
      <c r="E892" s="1"/>
      <c r="F892" s="3"/>
      <c r="G892" s="3"/>
      <c r="H892" s="3"/>
      <c r="I892" s="3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2.75" customHeight="1" x14ac:dyDescent="0.25">
      <c r="A893" s="1"/>
      <c r="B893" s="1"/>
      <c r="C893" s="1"/>
      <c r="D893" s="1"/>
      <c r="E893" s="1"/>
      <c r="F893" s="3"/>
      <c r="G893" s="3"/>
      <c r="H893" s="3"/>
      <c r="I893" s="3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2.75" customHeight="1" x14ac:dyDescent="0.25">
      <c r="A894" s="1"/>
      <c r="B894" s="1"/>
      <c r="C894" s="1"/>
      <c r="D894" s="1"/>
      <c r="E894" s="1"/>
      <c r="F894" s="3"/>
      <c r="G894" s="3"/>
      <c r="H894" s="3"/>
      <c r="I894" s="3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2.75" customHeight="1" x14ac:dyDescent="0.25">
      <c r="A895" s="1"/>
      <c r="B895" s="1"/>
      <c r="C895" s="1"/>
      <c r="D895" s="1"/>
      <c r="E895" s="1"/>
      <c r="F895" s="3"/>
      <c r="G895" s="3"/>
      <c r="H895" s="3"/>
      <c r="I895" s="3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2.75" customHeight="1" x14ac:dyDescent="0.25">
      <c r="A896" s="1"/>
      <c r="B896" s="1"/>
      <c r="C896" s="1"/>
      <c r="D896" s="1"/>
      <c r="E896" s="1"/>
      <c r="F896" s="3"/>
      <c r="G896" s="3"/>
      <c r="H896" s="3"/>
      <c r="I896" s="3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2.75" customHeight="1" x14ac:dyDescent="0.25">
      <c r="A897" s="1"/>
      <c r="B897" s="1"/>
      <c r="C897" s="1"/>
      <c r="D897" s="1"/>
      <c r="E897" s="1"/>
      <c r="F897" s="3"/>
      <c r="G897" s="3"/>
      <c r="H897" s="3"/>
      <c r="I897" s="3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2.75" customHeight="1" x14ac:dyDescent="0.25">
      <c r="A898" s="1"/>
      <c r="B898" s="1"/>
      <c r="C898" s="1"/>
      <c r="D898" s="1"/>
      <c r="E898" s="1"/>
      <c r="F898" s="3"/>
      <c r="G898" s="3"/>
      <c r="H898" s="3"/>
      <c r="I898" s="3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2.75" customHeight="1" x14ac:dyDescent="0.25">
      <c r="A899" s="1"/>
      <c r="B899" s="1"/>
      <c r="C899" s="1"/>
      <c r="D899" s="1"/>
      <c r="E899" s="1"/>
      <c r="F899" s="3"/>
      <c r="G899" s="3"/>
      <c r="H899" s="3"/>
      <c r="I899" s="3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2.75" customHeight="1" x14ac:dyDescent="0.25">
      <c r="A900" s="1"/>
      <c r="B900" s="1"/>
      <c r="C900" s="1"/>
      <c r="D900" s="1"/>
      <c r="E900" s="1"/>
      <c r="F900" s="3"/>
      <c r="G900" s="3"/>
      <c r="H900" s="3"/>
      <c r="I900" s="3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2.75" customHeight="1" x14ac:dyDescent="0.25">
      <c r="A901" s="1"/>
      <c r="B901" s="1"/>
      <c r="C901" s="1"/>
      <c r="D901" s="1"/>
      <c r="E901" s="1"/>
      <c r="F901" s="3"/>
      <c r="G901" s="3"/>
      <c r="H901" s="3"/>
      <c r="I901" s="3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2.75" customHeight="1" x14ac:dyDescent="0.25">
      <c r="A902" s="1"/>
      <c r="B902" s="1"/>
      <c r="C902" s="1"/>
      <c r="D902" s="1"/>
      <c r="E902" s="1"/>
      <c r="F902" s="3"/>
      <c r="G902" s="3"/>
      <c r="H902" s="3"/>
      <c r="I902" s="3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2.75" customHeight="1" x14ac:dyDescent="0.25">
      <c r="A903" s="1"/>
      <c r="B903" s="1"/>
      <c r="C903" s="1"/>
      <c r="D903" s="1"/>
      <c r="E903" s="1"/>
      <c r="F903" s="3"/>
      <c r="G903" s="3"/>
      <c r="H903" s="3"/>
      <c r="I903" s="3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2.75" customHeight="1" x14ac:dyDescent="0.25">
      <c r="A904" s="1"/>
      <c r="B904" s="1"/>
      <c r="C904" s="1"/>
      <c r="D904" s="1"/>
      <c r="E904" s="1"/>
      <c r="F904" s="3"/>
      <c r="G904" s="3"/>
      <c r="H904" s="3"/>
      <c r="I904" s="3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2.75" customHeight="1" x14ac:dyDescent="0.25">
      <c r="A905" s="1"/>
      <c r="B905" s="1"/>
      <c r="C905" s="1"/>
      <c r="D905" s="1"/>
      <c r="E905" s="1"/>
      <c r="F905" s="3"/>
      <c r="G905" s="3"/>
      <c r="H905" s="3"/>
      <c r="I905" s="3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2.75" customHeight="1" x14ac:dyDescent="0.25">
      <c r="A906" s="1"/>
      <c r="B906" s="1"/>
      <c r="C906" s="1"/>
      <c r="D906" s="1"/>
      <c r="E906" s="1"/>
      <c r="F906" s="3"/>
      <c r="G906" s="3"/>
      <c r="H906" s="3"/>
      <c r="I906" s="3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2.75" customHeight="1" x14ac:dyDescent="0.25">
      <c r="A907" s="1"/>
      <c r="B907" s="1"/>
      <c r="C907" s="1"/>
      <c r="D907" s="1"/>
      <c r="E907" s="1"/>
      <c r="F907" s="3"/>
      <c r="G907" s="3"/>
      <c r="H907" s="3"/>
      <c r="I907" s="3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2.75" customHeight="1" x14ac:dyDescent="0.25">
      <c r="A908" s="1"/>
      <c r="B908" s="1"/>
      <c r="C908" s="1"/>
      <c r="D908" s="1"/>
      <c r="E908" s="1"/>
      <c r="F908" s="3"/>
      <c r="G908" s="3"/>
      <c r="H908" s="3"/>
      <c r="I908" s="3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2.75" customHeight="1" x14ac:dyDescent="0.25">
      <c r="A909" s="1"/>
      <c r="B909" s="1"/>
      <c r="C909" s="1"/>
      <c r="D909" s="1"/>
      <c r="E909" s="1"/>
      <c r="F909" s="3"/>
      <c r="G909" s="3"/>
      <c r="H909" s="3"/>
      <c r="I909" s="3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2.75" customHeight="1" x14ac:dyDescent="0.25">
      <c r="A910" s="1"/>
      <c r="B910" s="1"/>
      <c r="C910" s="1"/>
      <c r="D910" s="1"/>
      <c r="E910" s="1"/>
      <c r="F910" s="3"/>
      <c r="G910" s="3"/>
      <c r="H910" s="3"/>
      <c r="I910" s="3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2.75" customHeight="1" x14ac:dyDescent="0.25">
      <c r="A911" s="1"/>
      <c r="B911" s="1"/>
      <c r="C911" s="1"/>
      <c r="D911" s="1"/>
      <c r="E911" s="1"/>
      <c r="F911" s="3"/>
      <c r="G911" s="3"/>
      <c r="H911" s="3"/>
      <c r="I911" s="3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2.75" customHeight="1" x14ac:dyDescent="0.25">
      <c r="A912" s="1"/>
      <c r="B912" s="1"/>
      <c r="C912" s="1"/>
      <c r="D912" s="1"/>
      <c r="E912" s="1"/>
      <c r="F912" s="3"/>
      <c r="G912" s="3"/>
      <c r="H912" s="3"/>
      <c r="I912" s="3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2.75" customHeight="1" x14ac:dyDescent="0.25">
      <c r="A913" s="1"/>
      <c r="B913" s="1"/>
      <c r="C913" s="1"/>
      <c r="D913" s="1"/>
      <c r="E913" s="1"/>
      <c r="F913" s="3"/>
      <c r="G913" s="3"/>
      <c r="H913" s="3"/>
      <c r="I913" s="3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2.75" customHeight="1" x14ac:dyDescent="0.25">
      <c r="A914" s="1"/>
      <c r="B914" s="1"/>
      <c r="C914" s="1"/>
      <c r="D914" s="1"/>
      <c r="E914" s="1"/>
      <c r="F914" s="3"/>
      <c r="G914" s="3"/>
      <c r="H914" s="3"/>
      <c r="I914" s="3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2.75" customHeight="1" x14ac:dyDescent="0.25">
      <c r="A915" s="1"/>
      <c r="B915" s="1"/>
      <c r="C915" s="1"/>
      <c r="D915" s="1"/>
      <c r="E915" s="1"/>
      <c r="F915" s="3"/>
      <c r="G915" s="3"/>
      <c r="H915" s="3"/>
      <c r="I915" s="3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2.75" customHeight="1" x14ac:dyDescent="0.25">
      <c r="A916" s="1"/>
      <c r="B916" s="1"/>
      <c r="C916" s="1"/>
      <c r="D916" s="1"/>
      <c r="E916" s="1"/>
      <c r="F916" s="3"/>
      <c r="G916" s="3"/>
      <c r="H916" s="3"/>
      <c r="I916" s="3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2.75" customHeight="1" x14ac:dyDescent="0.25">
      <c r="A917" s="1"/>
      <c r="B917" s="1"/>
      <c r="C917" s="1"/>
      <c r="D917" s="1"/>
      <c r="E917" s="1"/>
      <c r="F917" s="3"/>
      <c r="G917" s="3"/>
      <c r="H917" s="3"/>
      <c r="I917" s="3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2.75" customHeight="1" x14ac:dyDescent="0.25">
      <c r="A918" s="1"/>
      <c r="B918" s="1"/>
      <c r="C918" s="1"/>
      <c r="D918" s="1"/>
      <c r="E918" s="1"/>
      <c r="F918" s="3"/>
      <c r="G918" s="3"/>
      <c r="H918" s="3"/>
      <c r="I918" s="3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2.75" customHeight="1" x14ac:dyDescent="0.25">
      <c r="A919" s="1"/>
      <c r="B919" s="1"/>
      <c r="C919" s="1"/>
      <c r="D919" s="1"/>
      <c r="E919" s="1"/>
      <c r="F919" s="3"/>
      <c r="G919" s="3"/>
      <c r="H919" s="3"/>
      <c r="I919" s="3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2.75" customHeight="1" x14ac:dyDescent="0.25">
      <c r="A920" s="1"/>
      <c r="B920" s="1"/>
      <c r="C920" s="1"/>
      <c r="D920" s="1"/>
      <c r="E920" s="1"/>
      <c r="F920" s="3"/>
      <c r="G920" s="3"/>
      <c r="H920" s="3"/>
      <c r="I920" s="3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2.75" customHeight="1" x14ac:dyDescent="0.25">
      <c r="A921" s="1"/>
      <c r="B921" s="1"/>
      <c r="C921" s="1"/>
      <c r="D921" s="1"/>
      <c r="E921" s="1"/>
      <c r="F921" s="3"/>
      <c r="G921" s="3"/>
      <c r="H921" s="3"/>
      <c r="I921" s="3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2.75" customHeight="1" x14ac:dyDescent="0.25">
      <c r="A922" s="1"/>
      <c r="B922" s="1"/>
      <c r="C922" s="1"/>
      <c r="D922" s="1"/>
      <c r="E922" s="1"/>
      <c r="F922" s="3"/>
      <c r="G922" s="3"/>
      <c r="H922" s="3"/>
      <c r="I922" s="3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2.75" customHeight="1" x14ac:dyDescent="0.25">
      <c r="A923" s="1"/>
      <c r="B923" s="1"/>
      <c r="C923" s="1"/>
      <c r="D923" s="1"/>
      <c r="E923" s="1"/>
      <c r="F923" s="3"/>
      <c r="G923" s="3"/>
      <c r="H923" s="3"/>
      <c r="I923" s="3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2.75" customHeight="1" x14ac:dyDescent="0.25">
      <c r="A924" s="1"/>
      <c r="B924" s="1"/>
      <c r="C924" s="1"/>
      <c r="D924" s="1"/>
      <c r="E924" s="1"/>
      <c r="F924" s="3"/>
      <c r="G924" s="3"/>
      <c r="H924" s="3"/>
      <c r="I924" s="3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2.75" customHeight="1" x14ac:dyDescent="0.25">
      <c r="A925" s="1"/>
      <c r="B925" s="1"/>
      <c r="C925" s="1"/>
      <c r="D925" s="1"/>
      <c r="E925" s="1"/>
      <c r="F925" s="3"/>
      <c r="G925" s="3"/>
      <c r="H925" s="3"/>
      <c r="I925" s="3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2.75" customHeight="1" x14ac:dyDescent="0.25">
      <c r="A926" s="1"/>
      <c r="B926" s="1"/>
      <c r="C926" s="1"/>
      <c r="D926" s="1"/>
      <c r="E926" s="1"/>
      <c r="F926" s="3"/>
      <c r="G926" s="3"/>
      <c r="H926" s="3"/>
      <c r="I926" s="3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2.75" customHeight="1" x14ac:dyDescent="0.25">
      <c r="A927" s="1"/>
      <c r="B927" s="1"/>
      <c r="C927" s="1"/>
      <c r="D927" s="1"/>
      <c r="E927" s="1"/>
      <c r="F927" s="3"/>
      <c r="G927" s="3"/>
      <c r="H927" s="3"/>
      <c r="I927" s="3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2.75" customHeight="1" x14ac:dyDescent="0.25">
      <c r="A928" s="1"/>
      <c r="B928" s="1"/>
      <c r="C928" s="1"/>
      <c r="D928" s="1"/>
      <c r="E928" s="1"/>
      <c r="F928" s="3"/>
      <c r="G928" s="3"/>
      <c r="H928" s="3"/>
      <c r="I928" s="3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2.75" customHeight="1" x14ac:dyDescent="0.25">
      <c r="A929" s="1"/>
      <c r="B929" s="1"/>
      <c r="C929" s="1"/>
      <c r="D929" s="1"/>
      <c r="E929" s="1"/>
      <c r="F929" s="3"/>
      <c r="G929" s="3"/>
      <c r="H929" s="3"/>
      <c r="I929" s="3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2.75" customHeight="1" x14ac:dyDescent="0.25">
      <c r="A930" s="1"/>
      <c r="B930" s="1"/>
      <c r="C930" s="1"/>
      <c r="D930" s="1"/>
      <c r="E930" s="1"/>
      <c r="F930" s="3"/>
      <c r="G930" s="3"/>
      <c r="H930" s="3"/>
      <c r="I930" s="3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2.75" customHeight="1" x14ac:dyDescent="0.25">
      <c r="A931" s="1"/>
      <c r="B931" s="1"/>
      <c r="C931" s="1"/>
      <c r="D931" s="1"/>
      <c r="E931" s="1"/>
      <c r="F931" s="3"/>
      <c r="G931" s="3"/>
      <c r="H931" s="3"/>
      <c r="I931" s="3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2.75" customHeight="1" x14ac:dyDescent="0.25">
      <c r="A932" s="1"/>
      <c r="B932" s="1"/>
      <c r="C932" s="1"/>
      <c r="D932" s="1"/>
      <c r="E932" s="1"/>
      <c r="F932" s="3"/>
      <c r="G932" s="3"/>
      <c r="H932" s="3"/>
      <c r="I932" s="3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2.75" customHeight="1" x14ac:dyDescent="0.25">
      <c r="A933" s="1"/>
      <c r="B933" s="1"/>
      <c r="C933" s="1"/>
      <c r="D933" s="1"/>
      <c r="E933" s="1"/>
      <c r="F933" s="3"/>
      <c r="G933" s="3"/>
      <c r="H933" s="3"/>
      <c r="I933" s="3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2.75" customHeight="1" x14ac:dyDescent="0.25">
      <c r="A934" s="1"/>
      <c r="B934" s="1"/>
      <c r="C934" s="1"/>
      <c r="D934" s="1"/>
      <c r="E934" s="1"/>
      <c r="F934" s="3"/>
      <c r="G934" s="3"/>
      <c r="H934" s="3"/>
      <c r="I934" s="3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2.75" customHeight="1" x14ac:dyDescent="0.25">
      <c r="A935" s="1"/>
      <c r="B935" s="1"/>
      <c r="C935" s="1"/>
      <c r="D935" s="1"/>
      <c r="E935" s="1"/>
      <c r="F935" s="3"/>
      <c r="G935" s="3"/>
      <c r="H935" s="3"/>
      <c r="I935" s="3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2.75" customHeight="1" x14ac:dyDescent="0.25">
      <c r="A936" s="1"/>
      <c r="B936" s="1"/>
      <c r="C936" s="1"/>
      <c r="D936" s="1"/>
      <c r="E936" s="1"/>
      <c r="F936" s="3"/>
      <c r="G936" s="3"/>
      <c r="H936" s="3"/>
      <c r="I936" s="3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2.75" customHeight="1" x14ac:dyDescent="0.25">
      <c r="A937" s="1"/>
      <c r="B937" s="1"/>
      <c r="C937" s="1"/>
      <c r="D937" s="1"/>
      <c r="E937" s="1"/>
      <c r="F937" s="3"/>
      <c r="G937" s="3"/>
      <c r="H937" s="3"/>
      <c r="I937" s="3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2.75" customHeight="1" x14ac:dyDescent="0.25">
      <c r="A938" s="1"/>
      <c r="B938" s="1"/>
      <c r="C938" s="1"/>
      <c r="D938" s="1"/>
      <c r="E938" s="1"/>
      <c r="F938" s="3"/>
      <c r="G938" s="3"/>
      <c r="H938" s="3"/>
      <c r="I938" s="3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2.75" customHeight="1" x14ac:dyDescent="0.25">
      <c r="A939" s="1"/>
      <c r="B939" s="1"/>
      <c r="C939" s="1"/>
      <c r="D939" s="1"/>
      <c r="E939" s="1"/>
      <c r="F939" s="3"/>
      <c r="G939" s="3"/>
      <c r="H939" s="3"/>
      <c r="I939" s="3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2.75" customHeight="1" x14ac:dyDescent="0.25">
      <c r="A940" s="1"/>
      <c r="B940" s="1"/>
      <c r="C940" s="1"/>
      <c r="D940" s="1"/>
      <c r="E940" s="1"/>
      <c r="F940" s="3"/>
      <c r="G940" s="3"/>
      <c r="H940" s="3"/>
      <c r="I940" s="3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2.75" customHeight="1" x14ac:dyDescent="0.25">
      <c r="A941" s="1"/>
      <c r="B941" s="1"/>
      <c r="C941" s="1"/>
      <c r="D941" s="1"/>
      <c r="E941" s="1"/>
      <c r="F941" s="3"/>
      <c r="G941" s="3"/>
      <c r="H941" s="3"/>
      <c r="I941" s="3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2.75" customHeight="1" x14ac:dyDescent="0.25">
      <c r="A942" s="1"/>
      <c r="B942" s="1"/>
      <c r="C942" s="1"/>
      <c r="D942" s="1"/>
      <c r="E942" s="1"/>
      <c r="F942" s="3"/>
      <c r="G942" s="3"/>
      <c r="H942" s="3"/>
      <c r="I942" s="3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2.75" customHeight="1" x14ac:dyDescent="0.25">
      <c r="A943" s="1"/>
      <c r="B943" s="1"/>
      <c r="C943" s="1"/>
      <c r="D943" s="1"/>
      <c r="E943" s="1"/>
      <c r="F943" s="3"/>
      <c r="G943" s="3"/>
      <c r="H943" s="3"/>
      <c r="I943" s="3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2.75" customHeight="1" x14ac:dyDescent="0.25">
      <c r="A944" s="1"/>
      <c r="B944" s="1"/>
      <c r="C944" s="1"/>
      <c r="D944" s="1"/>
      <c r="E944" s="1"/>
      <c r="F944" s="3"/>
      <c r="G944" s="3"/>
      <c r="H944" s="3"/>
      <c r="I944" s="3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2.75" customHeight="1" x14ac:dyDescent="0.25">
      <c r="A945" s="1"/>
      <c r="B945" s="1"/>
      <c r="C945" s="1"/>
      <c r="D945" s="1"/>
      <c r="E945" s="1"/>
      <c r="F945" s="3"/>
      <c r="G945" s="3"/>
      <c r="H945" s="3"/>
      <c r="I945" s="3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2.75" customHeight="1" x14ac:dyDescent="0.25">
      <c r="A946" s="1"/>
      <c r="B946" s="1"/>
      <c r="C946" s="1"/>
      <c r="D946" s="1"/>
      <c r="E946" s="1"/>
      <c r="F946" s="3"/>
      <c r="G946" s="3"/>
      <c r="H946" s="3"/>
      <c r="I946" s="3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2.75" customHeight="1" x14ac:dyDescent="0.25">
      <c r="A947" s="1"/>
      <c r="B947" s="1"/>
      <c r="C947" s="1"/>
      <c r="D947" s="1"/>
      <c r="E947" s="1"/>
      <c r="F947" s="3"/>
      <c r="G947" s="3"/>
      <c r="H947" s="3"/>
      <c r="I947" s="3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2.75" customHeight="1" x14ac:dyDescent="0.25">
      <c r="A948" s="1"/>
      <c r="B948" s="1"/>
      <c r="C948" s="1"/>
      <c r="D948" s="1"/>
      <c r="E948" s="1"/>
      <c r="F948" s="3"/>
      <c r="G948" s="3"/>
      <c r="H948" s="3"/>
      <c r="I948" s="3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2.75" customHeight="1" x14ac:dyDescent="0.25">
      <c r="A949" s="1"/>
      <c r="B949" s="1"/>
      <c r="C949" s="1"/>
      <c r="D949" s="1"/>
      <c r="E949" s="1"/>
      <c r="F949" s="3"/>
      <c r="G949" s="3"/>
      <c r="H949" s="3"/>
      <c r="I949" s="3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2.75" customHeight="1" x14ac:dyDescent="0.25">
      <c r="A950" s="1"/>
      <c r="B950" s="1"/>
      <c r="C950" s="1"/>
      <c r="D950" s="1"/>
      <c r="E950" s="1"/>
      <c r="F950" s="3"/>
      <c r="G950" s="3"/>
      <c r="H950" s="3"/>
      <c r="I950" s="3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2.75" customHeight="1" x14ac:dyDescent="0.25">
      <c r="A951" s="1"/>
      <c r="B951" s="1"/>
      <c r="C951" s="1"/>
      <c r="D951" s="1"/>
      <c r="E951" s="1"/>
      <c r="F951" s="3"/>
      <c r="G951" s="3"/>
      <c r="H951" s="3"/>
      <c r="I951" s="3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2.75" customHeight="1" x14ac:dyDescent="0.25">
      <c r="A952" s="1"/>
      <c r="B952" s="1"/>
      <c r="C952" s="1"/>
      <c r="D952" s="1"/>
      <c r="E952" s="1"/>
      <c r="F952" s="3"/>
      <c r="G952" s="3"/>
      <c r="H952" s="3"/>
      <c r="I952" s="3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2.75" customHeight="1" x14ac:dyDescent="0.25">
      <c r="A953" s="1"/>
      <c r="B953" s="1"/>
      <c r="C953" s="1"/>
      <c r="D953" s="1"/>
      <c r="E953" s="1"/>
      <c r="F953" s="3"/>
      <c r="G953" s="3"/>
      <c r="H953" s="3"/>
      <c r="I953" s="3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2.75" customHeight="1" x14ac:dyDescent="0.25">
      <c r="A954" s="1"/>
      <c r="B954" s="1"/>
      <c r="C954" s="1"/>
      <c r="D954" s="1"/>
      <c r="E954" s="1"/>
      <c r="F954" s="3"/>
      <c r="G954" s="3"/>
      <c r="H954" s="3"/>
      <c r="I954" s="3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2.75" customHeight="1" x14ac:dyDescent="0.25">
      <c r="A955" s="1"/>
      <c r="B955" s="1"/>
      <c r="C955" s="1"/>
      <c r="D955" s="1"/>
      <c r="E955" s="1"/>
      <c r="F955" s="3"/>
      <c r="G955" s="3"/>
      <c r="H955" s="3"/>
      <c r="I955" s="3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2.75" customHeight="1" x14ac:dyDescent="0.25">
      <c r="A956" s="1"/>
      <c r="B956" s="1"/>
      <c r="C956" s="1"/>
      <c r="D956" s="1"/>
      <c r="E956" s="1"/>
      <c r="F956" s="3"/>
      <c r="G956" s="3"/>
      <c r="H956" s="3"/>
      <c r="I956" s="3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2.75" customHeight="1" x14ac:dyDescent="0.25">
      <c r="A957" s="1"/>
      <c r="B957" s="1"/>
      <c r="C957" s="1"/>
      <c r="D957" s="1"/>
      <c r="E957" s="1"/>
      <c r="F957" s="3"/>
      <c r="G957" s="3"/>
      <c r="H957" s="3"/>
      <c r="I957" s="3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2.75" customHeight="1" x14ac:dyDescent="0.25">
      <c r="A958" s="1"/>
      <c r="B958" s="1"/>
      <c r="C958" s="1"/>
      <c r="D958" s="1"/>
      <c r="E958" s="1"/>
      <c r="F958" s="3"/>
      <c r="G958" s="3"/>
      <c r="H958" s="3"/>
      <c r="I958" s="3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2.75" customHeight="1" x14ac:dyDescent="0.25">
      <c r="A959" s="1"/>
      <c r="B959" s="1"/>
      <c r="C959" s="1"/>
      <c r="D959" s="1"/>
      <c r="E959" s="1"/>
      <c r="F959" s="3"/>
      <c r="G959" s="3"/>
      <c r="H959" s="3"/>
      <c r="I959" s="3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2.75" customHeight="1" x14ac:dyDescent="0.25">
      <c r="A960" s="1"/>
      <c r="B960" s="1"/>
      <c r="C960" s="1"/>
      <c r="D960" s="1"/>
      <c r="E960" s="1"/>
      <c r="F960" s="3"/>
      <c r="G960" s="3"/>
      <c r="H960" s="3"/>
      <c r="I960" s="3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2.75" customHeight="1" x14ac:dyDescent="0.25">
      <c r="A961" s="1"/>
      <c r="B961" s="1"/>
      <c r="C961" s="1"/>
      <c r="D961" s="1"/>
      <c r="E961" s="1"/>
      <c r="F961" s="3"/>
      <c r="G961" s="3"/>
      <c r="H961" s="3"/>
      <c r="I961" s="3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2.75" customHeight="1" x14ac:dyDescent="0.25">
      <c r="A962" s="1"/>
      <c r="B962" s="1"/>
      <c r="C962" s="1"/>
      <c r="D962" s="1"/>
      <c r="E962" s="1"/>
      <c r="F962" s="3"/>
      <c r="G962" s="3"/>
      <c r="H962" s="3"/>
      <c r="I962" s="3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2.75" customHeight="1" x14ac:dyDescent="0.25">
      <c r="A963" s="1"/>
      <c r="B963" s="1"/>
      <c r="C963" s="1"/>
      <c r="D963" s="1"/>
      <c r="E963" s="1"/>
      <c r="F963" s="3"/>
      <c r="G963" s="3"/>
      <c r="H963" s="3"/>
      <c r="I963" s="3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2.75" customHeight="1" x14ac:dyDescent="0.25">
      <c r="A964" s="1"/>
      <c r="B964" s="1"/>
      <c r="C964" s="1"/>
      <c r="D964" s="1"/>
      <c r="E964" s="1"/>
      <c r="F964" s="3"/>
      <c r="G964" s="3"/>
      <c r="H964" s="3"/>
      <c r="I964" s="3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2.75" customHeight="1" x14ac:dyDescent="0.25">
      <c r="A965" s="1"/>
      <c r="B965" s="1"/>
      <c r="C965" s="1"/>
      <c r="D965" s="1"/>
      <c r="E965" s="1"/>
      <c r="F965" s="3"/>
      <c r="G965" s="3"/>
      <c r="H965" s="3"/>
      <c r="I965" s="3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2.75" customHeight="1" x14ac:dyDescent="0.25">
      <c r="A966" s="1"/>
      <c r="B966" s="1"/>
      <c r="C966" s="1"/>
      <c r="D966" s="1"/>
      <c r="E966" s="1"/>
      <c r="F966" s="3"/>
      <c r="G966" s="3"/>
      <c r="H966" s="3"/>
      <c r="I966" s="3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2.75" customHeight="1" x14ac:dyDescent="0.25">
      <c r="A967" s="1"/>
      <c r="B967" s="1"/>
      <c r="C967" s="1"/>
      <c r="D967" s="1"/>
      <c r="E967" s="1"/>
      <c r="F967" s="3"/>
      <c r="G967" s="3"/>
      <c r="H967" s="3"/>
      <c r="I967" s="3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2.75" customHeight="1" x14ac:dyDescent="0.25">
      <c r="A968" s="1"/>
      <c r="B968" s="1"/>
      <c r="C968" s="1"/>
      <c r="D968" s="1"/>
      <c r="E968" s="1"/>
      <c r="F968" s="3"/>
      <c r="G968" s="3"/>
      <c r="H968" s="3"/>
      <c r="I968" s="3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2.75" customHeight="1" x14ac:dyDescent="0.25">
      <c r="A969" s="1"/>
      <c r="B969" s="1"/>
      <c r="C969" s="1"/>
      <c r="D969" s="1"/>
      <c r="E969" s="1"/>
      <c r="F969" s="3"/>
      <c r="G969" s="3"/>
      <c r="H969" s="3"/>
      <c r="I969" s="3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2.75" customHeight="1" x14ac:dyDescent="0.25">
      <c r="A970" s="1"/>
      <c r="B970" s="1"/>
      <c r="C970" s="1"/>
      <c r="D970" s="1"/>
      <c r="E970" s="1"/>
      <c r="F970" s="3"/>
      <c r="G970" s="3"/>
      <c r="H970" s="3"/>
      <c r="I970" s="3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2.75" customHeight="1" x14ac:dyDescent="0.25">
      <c r="A971" s="1"/>
      <c r="B971" s="1"/>
      <c r="C971" s="1"/>
      <c r="D971" s="1"/>
      <c r="E971" s="1"/>
      <c r="F971" s="3"/>
      <c r="G971" s="3"/>
      <c r="H971" s="3"/>
      <c r="I971" s="3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2.75" customHeight="1" x14ac:dyDescent="0.25">
      <c r="A972" s="1"/>
      <c r="B972" s="1"/>
      <c r="C972" s="1"/>
      <c r="D972" s="1"/>
      <c r="E972" s="1"/>
      <c r="F972" s="3"/>
      <c r="G972" s="3"/>
      <c r="H972" s="3"/>
      <c r="I972" s="3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2.75" customHeight="1" x14ac:dyDescent="0.25">
      <c r="A973" s="1"/>
      <c r="B973" s="1"/>
      <c r="C973" s="1"/>
      <c r="D973" s="1"/>
      <c r="E973" s="1"/>
      <c r="F973" s="3"/>
      <c r="G973" s="3"/>
      <c r="H973" s="3"/>
      <c r="I973" s="3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2.75" customHeight="1" x14ac:dyDescent="0.25">
      <c r="A974" s="1"/>
      <c r="B974" s="1"/>
      <c r="C974" s="1"/>
      <c r="D974" s="1"/>
      <c r="E974" s="1"/>
      <c r="F974" s="3"/>
      <c r="G974" s="3"/>
      <c r="H974" s="3"/>
      <c r="I974" s="3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2.75" customHeight="1" x14ac:dyDescent="0.25">
      <c r="A975" s="1"/>
      <c r="B975" s="1"/>
      <c r="C975" s="1"/>
      <c r="D975" s="1"/>
      <c r="E975" s="1"/>
      <c r="F975" s="3"/>
      <c r="G975" s="3"/>
      <c r="H975" s="3"/>
      <c r="I975" s="3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2.75" customHeight="1" x14ac:dyDescent="0.25">
      <c r="A976" s="1"/>
      <c r="B976" s="1"/>
      <c r="C976" s="1"/>
      <c r="D976" s="1"/>
      <c r="E976" s="1"/>
      <c r="F976" s="3"/>
      <c r="G976" s="3"/>
      <c r="H976" s="3"/>
      <c r="I976" s="3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2.75" customHeight="1" x14ac:dyDescent="0.25">
      <c r="A977" s="1"/>
      <c r="B977" s="1"/>
      <c r="C977" s="1"/>
      <c r="D977" s="1"/>
      <c r="E977" s="1"/>
      <c r="F977" s="3"/>
      <c r="G977" s="3"/>
      <c r="H977" s="3"/>
      <c r="I977" s="3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2.75" customHeight="1" x14ac:dyDescent="0.25">
      <c r="A978" s="1"/>
      <c r="B978" s="1"/>
      <c r="C978" s="1"/>
      <c r="D978" s="1"/>
      <c r="E978" s="1"/>
      <c r="F978" s="3"/>
      <c r="G978" s="3"/>
      <c r="H978" s="3"/>
      <c r="I978" s="3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2.75" customHeight="1" x14ac:dyDescent="0.25">
      <c r="A979" s="1"/>
      <c r="B979" s="1"/>
      <c r="C979" s="1"/>
      <c r="D979" s="1"/>
      <c r="E979" s="1"/>
      <c r="F979" s="3"/>
      <c r="G979" s="3"/>
      <c r="H979" s="3"/>
      <c r="I979" s="3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2.75" customHeight="1" x14ac:dyDescent="0.25">
      <c r="A980" s="1"/>
      <c r="B980" s="1"/>
      <c r="C980" s="1"/>
      <c r="D980" s="1"/>
      <c r="E980" s="1"/>
      <c r="F980" s="3"/>
      <c r="G980" s="3"/>
      <c r="H980" s="3"/>
      <c r="I980" s="3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2.75" customHeight="1" x14ac:dyDescent="0.25">
      <c r="A981" s="1"/>
      <c r="B981" s="1"/>
      <c r="C981" s="1"/>
      <c r="D981" s="1"/>
      <c r="E981" s="1"/>
      <c r="F981" s="3"/>
      <c r="G981" s="3"/>
      <c r="H981" s="3"/>
      <c r="I981" s="3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2.75" customHeight="1" x14ac:dyDescent="0.25">
      <c r="A982" s="1"/>
      <c r="B982" s="1"/>
      <c r="C982" s="1"/>
      <c r="D982" s="1"/>
      <c r="E982" s="1"/>
      <c r="F982" s="3"/>
      <c r="G982" s="3"/>
      <c r="H982" s="3"/>
      <c r="I982" s="3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2.75" customHeight="1" x14ac:dyDescent="0.25">
      <c r="A983" s="1"/>
      <c r="B983" s="1"/>
      <c r="C983" s="1"/>
      <c r="D983" s="1"/>
      <c r="E983" s="1"/>
      <c r="F983" s="3"/>
      <c r="G983" s="3"/>
      <c r="H983" s="3"/>
      <c r="I983" s="3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2.75" customHeight="1" x14ac:dyDescent="0.25">
      <c r="A984" s="1"/>
      <c r="B984" s="1"/>
      <c r="C984" s="1"/>
      <c r="D984" s="1"/>
      <c r="E984" s="1"/>
      <c r="F984" s="3"/>
      <c r="G984" s="3"/>
      <c r="H984" s="3"/>
      <c r="I984" s="3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2.75" customHeight="1" x14ac:dyDescent="0.25">
      <c r="A985" s="1"/>
      <c r="B985" s="1"/>
      <c r="C985" s="1"/>
      <c r="D985" s="1"/>
      <c r="E985" s="1"/>
      <c r="F985" s="3"/>
      <c r="G985" s="3"/>
      <c r="H985" s="3"/>
      <c r="I985" s="3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2.75" customHeight="1" x14ac:dyDescent="0.25">
      <c r="A986" s="1"/>
      <c r="B986" s="1"/>
      <c r="C986" s="1"/>
      <c r="D986" s="1"/>
      <c r="E986" s="1"/>
      <c r="F986" s="3"/>
      <c r="G986" s="3"/>
      <c r="H986" s="3"/>
      <c r="I986" s="3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2.75" customHeight="1" x14ac:dyDescent="0.25">
      <c r="A987" s="1"/>
      <c r="B987" s="1"/>
      <c r="C987" s="1"/>
      <c r="D987" s="1"/>
      <c r="E987" s="1"/>
      <c r="F987" s="3"/>
      <c r="G987" s="3"/>
      <c r="H987" s="3"/>
      <c r="I987" s="3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2.75" customHeight="1" x14ac:dyDescent="0.25">
      <c r="A988" s="1"/>
      <c r="B988" s="1"/>
      <c r="C988" s="1"/>
      <c r="D988" s="1"/>
      <c r="E988" s="1"/>
      <c r="F988" s="3"/>
      <c r="G988" s="3"/>
      <c r="H988" s="3"/>
      <c r="I988" s="3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2.75" customHeight="1" x14ac:dyDescent="0.25">
      <c r="A989" s="1"/>
      <c r="B989" s="1"/>
      <c r="C989" s="1"/>
      <c r="D989" s="1"/>
      <c r="E989" s="1"/>
      <c r="F989" s="3"/>
      <c r="G989" s="3"/>
      <c r="H989" s="3"/>
      <c r="I989" s="3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2.75" customHeight="1" x14ac:dyDescent="0.25">
      <c r="A990" s="1"/>
      <c r="B990" s="1"/>
      <c r="C990" s="1"/>
      <c r="D990" s="1"/>
      <c r="E990" s="1"/>
      <c r="F990" s="3"/>
      <c r="G990" s="3"/>
      <c r="H990" s="3"/>
      <c r="I990" s="3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2.75" customHeight="1" x14ac:dyDescent="0.25">
      <c r="A991" s="1"/>
      <c r="B991" s="1"/>
      <c r="C991" s="1"/>
      <c r="D991" s="1"/>
      <c r="E991" s="1"/>
      <c r="F991" s="3"/>
      <c r="G991" s="3"/>
      <c r="H991" s="3"/>
      <c r="I991" s="3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2.75" customHeight="1" x14ac:dyDescent="0.25">
      <c r="A992" s="1"/>
      <c r="B992" s="1"/>
      <c r="C992" s="1"/>
      <c r="D992" s="1"/>
      <c r="E992" s="1"/>
      <c r="F992" s="3"/>
      <c r="G992" s="3"/>
      <c r="H992" s="3"/>
      <c r="I992" s="3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2.75" customHeight="1" x14ac:dyDescent="0.25">
      <c r="A993" s="1"/>
      <c r="B993" s="1"/>
      <c r="C993" s="1"/>
      <c r="D993" s="1"/>
      <c r="E993" s="1"/>
      <c r="F993" s="3"/>
      <c r="G993" s="3"/>
      <c r="H993" s="3"/>
      <c r="I993" s="3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2.75" customHeight="1" x14ac:dyDescent="0.25">
      <c r="A994" s="1"/>
      <c r="B994" s="1"/>
      <c r="C994" s="1"/>
      <c r="D994" s="1"/>
      <c r="E994" s="1"/>
      <c r="F994" s="3"/>
      <c r="G994" s="3"/>
      <c r="H994" s="3"/>
      <c r="I994" s="3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2.75" customHeight="1" x14ac:dyDescent="0.25">
      <c r="A995" s="1"/>
      <c r="B995" s="1"/>
      <c r="C995" s="1"/>
      <c r="D995" s="1"/>
      <c r="E995" s="1"/>
      <c r="F995" s="3"/>
      <c r="G995" s="3"/>
      <c r="H995" s="3"/>
      <c r="I995" s="3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2.75" customHeight="1" x14ac:dyDescent="0.25">
      <c r="A996" s="1"/>
      <c r="B996" s="1"/>
      <c r="C996" s="1"/>
      <c r="D996" s="1"/>
      <c r="E996" s="1"/>
      <c r="F996" s="3"/>
      <c r="G996" s="3"/>
      <c r="H996" s="3"/>
      <c r="I996" s="3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2.75" customHeight="1" x14ac:dyDescent="0.25">
      <c r="A997" s="1"/>
      <c r="B997" s="1"/>
      <c r="C997" s="1"/>
      <c r="D997" s="1"/>
      <c r="E997" s="1"/>
      <c r="F997" s="3"/>
      <c r="G997" s="3"/>
      <c r="H997" s="3"/>
      <c r="I997" s="3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2.75" customHeight="1" x14ac:dyDescent="0.25">
      <c r="A998" s="1"/>
      <c r="B998" s="1"/>
      <c r="C998" s="1"/>
      <c r="D998" s="1"/>
      <c r="E998" s="1"/>
      <c r="F998" s="3"/>
      <c r="G998" s="3"/>
      <c r="H998" s="3"/>
      <c r="I998" s="3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2.75" customHeight="1" x14ac:dyDescent="0.25">
      <c r="A999" s="1"/>
      <c r="B999" s="1"/>
      <c r="C999" s="1"/>
      <c r="D999" s="1"/>
      <c r="E999" s="1"/>
      <c r="F999" s="3"/>
      <c r="G999" s="3"/>
      <c r="H999" s="3"/>
      <c r="I999" s="3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2.75" customHeight="1" x14ac:dyDescent="0.25">
      <c r="A1000" s="1"/>
      <c r="B1000" s="1"/>
      <c r="C1000" s="1"/>
      <c r="D1000" s="1"/>
      <c r="E1000" s="1"/>
      <c r="F1000" s="3"/>
      <c r="G1000" s="3"/>
      <c r="H1000" s="3"/>
      <c r="I1000" s="3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2.75" customHeight="1" x14ac:dyDescent="0.25">
      <c r="A1001" s="1"/>
      <c r="B1001" s="1"/>
      <c r="C1001" s="1"/>
      <c r="D1001" s="1"/>
      <c r="E1001" s="1"/>
      <c r="F1001" s="3"/>
      <c r="G1001" s="3"/>
      <c r="H1001" s="3"/>
      <c r="I1001" s="3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 ht="12.75" customHeight="1" x14ac:dyDescent="0.25">
      <c r="A1002" s="1"/>
      <c r="B1002" s="1"/>
      <c r="C1002" s="1"/>
      <c r="D1002" s="1"/>
      <c r="E1002" s="1"/>
      <c r="F1002" s="3"/>
      <c r="G1002" s="3"/>
      <c r="H1002" s="3"/>
      <c r="I1002" s="3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 ht="12.75" customHeight="1" x14ac:dyDescent="0.25">
      <c r="A1003" s="1"/>
      <c r="B1003" s="1"/>
      <c r="C1003" s="1"/>
      <c r="D1003" s="1"/>
      <c r="E1003" s="1"/>
      <c r="F1003" s="3"/>
      <c r="G1003" s="3"/>
      <c r="H1003" s="3"/>
      <c r="I1003" s="3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:27" ht="12.75" customHeight="1" x14ac:dyDescent="0.25">
      <c r="A1004" s="1"/>
      <c r="B1004" s="1"/>
      <c r="C1004" s="1"/>
      <c r="D1004" s="1"/>
      <c r="E1004" s="1"/>
      <c r="F1004" s="3"/>
      <c r="G1004" s="3"/>
      <c r="H1004" s="3"/>
      <c r="I1004" s="3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:27" ht="12.75" customHeight="1" x14ac:dyDescent="0.25">
      <c r="A1005" s="1"/>
      <c r="B1005" s="1"/>
      <c r="C1005" s="1"/>
      <c r="D1005" s="1"/>
      <c r="E1005" s="1"/>
      <c r="F1005" s="3"/>
      <c r="G1005" s="3"/>
      <c r="H1005" s="3"/>
      <c r="I1005" s="3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spans="1:27" ht="12.75" customHeight="1" x14ac:dyDescent="0.25">
      <c r="A1006" s="1"/>
      <c r="B1006" s="1"/>
      <c r="C1006" s="1"/>
      <c r="D1006" s="1"/>
      <c r="E1006" s="1"/>
      <c r="F1006" s="3"/>
      <c r="G1006" s="3"/>
      <c r="H1006" s="3"/>
      <c r="I1006" s="3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spans="1:27" ht="12.75" customHeight="1" x14ac:dyDescent="0.25">
      <c r="A1007" s="1"/>
      <c r="B1007" s="1"/>
      <c r="C1007" s="1"/>
      <c r="D1007" s="1"/>
      <c r="E1007" s="1"/>
      <c r="F1007" s="3"/>
      <c r="G1007" s="3"/>
      <c r="H1007" s="3"/>
      <c r="I1007" s="3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 spans="1:27" ht="12.75" customHeight="1" x14ac:dyDescent="0.25">
      <c r="A1008" s="1"/>
      <c r="B1008" s="1"/>
      <c r="C1008" s="1"/>
      <c r="D1008" s="1"/>
      <c r="E1008" s="1"/>
      <c r="F1008" s="3"/>
      <c r="G1008" s="3"/>
      <c r="H1008" s="3"/>
      <c r="I1008" s="3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</sheetData>
  <mergeCells count="193">
    <mergeCell ref="J162:K162"/>
    <mergeCell ref="L162:L163"/>
    <mergeCell ref="L183:L184"/>
    <mergeCell ref="F143:G143"/>
    <mergeCell ref="C157:G157"/>
    <mergeCell ref="B158:C158"/>
    <mergeCell ref="B162:B163"/>
    <mergeCell ref="C162:D162"/>
    <mergeCell ref="F162:G162"/>
    <mergeCell ref="H162:I162"/>
    <mergeCell ref="C120:N120"/>
    <mergeCell ref="B121:C121"/>
    <mergeCell ref="B125:B126"/>
    <mergeCell ref="C125:D125"/>
    <mergeCell ref="F125:G125"/>
    <mergeCell ref="H125:I125"/>
    <mergeCell ref="J125:J126"/>
    <mergeCell ref="B139:C139"/>
    <mergeCell ref="B143:B144"/>
    <mergeCell ref="C143:D143"/>
    <mergeCell ref="H143:H144"/>
    <mergeCell ref="I143:I144"/>
    <mergeCell ref="B104:B105"/>
    <mergeCell ref="C104:D104"/>
    <mergeCell ref="F104:G104"/>
    <mergeCell ref="H104:I104"/>
    <mergeCell ref="J104:K104"/>
    <mergeCell ref="O104:O105"/>
    <mergeCell ref="P104:P105"/>
    <mergeCell ref="L104:N104"/>
    <mergeCell ref="C119:N119"/>
    <mergeCell ref="F208:H208"/>
    <mergeCell ref="F209:H209"/>
    <mergeCell ref="F210:H210"/>
    <mergeCell ref="B217:B219"/>
    <mergeCell ref="B232:B234"/>
    <mergeCell ref="C232:C234"/>
    <mergeCell ref="D232:D234"/>
    <mergeCell ref="E232:E234"/>
    <mergeCell ref="F232:F234"/>
    <mergeCell ref="G232:G234"/>
    <mergeCell ref="F211:H211"/>
    <mergeCell ref="F212:H212"/>
    <mergeCell ref="C217:C219"/>
    <mergeCell ref="D217:D219"/>
    <mergeCell ref="E217:E219"/>
    <mergeCell ref="F217:F219"/>
    <mergeCell ref="G217:G219"/>
    <mergeCell ref="F199:H199"/>
    <mergeCell ref="F200:H200"/>
    <mergeCell ref="F201:H201"/>
    <mergeCell ref="F202:H202"/>
    <mergeCell ref="F203:H203"/>
    <mergeCell ref="F204:H204"/>
    <mergeCell ref="F205:H205"/>
    <mergeCell ref="F206:H206"/>
    <mergeCell ref="F207:H207"/>
    <mergeCell ref="B173:C173"/>
    <mergeCell ref="B178:B179"/>
    <mergeCell ref="C178:D178"/>
    <mergeCell ref="F178:G178"/>
    <mergeCell ref="H178:H179"/>
    <mergeCell ref="J178:J179"/>
    <mergeCell ref="B192:C192"/>
    <mergeCell ref="F197:H197"/>
    <mergeCell ref="F198:H198"/>
    <mergeCell ref="N95:P95"/>
    <mergeCell ref="K96:M96"/>
    <mergeCell ref="N96:P96"/>
    <mergeCell ref="K97:M97"/>
    <mergeCell ref="N97:P97"/>
    <mergeCell ref="K98:M98"/>
    <mergeCell ref="N98:P98"/>
    <mergeCell ref="K91:M91"/>
    <mergeCell ref="K92:M92"/>
    <mergeCell ref="N92:P92"/>
    <mergeCell ref="K93:M93"/>
    <mergeCell ref="N93:P93"/>
    <mergeCell ref="K94:M94"/>
    <mergeCell ref="N94:P94"/>
    <mergeCell ref="C90:F90"/>
    <mergeCell ref="C91:F91"/>
    <mergeCell ref="C95:F95"/>
    <mergeCell ref="C96:F96"/>
    <mergeCell ref="C97:F97"/>
    <mergeCell ref="C98:F98"/>
    <mergeCell ref="B91:B94"/>
    <mergeCell ref="B95:B98"/>
    <mergeCell ref="K95:M95"/>
    <mergeCell ref="C92:F92"/>
    <mergeCell ref="C93:F93"/>
    <mergeCell ref="B87:B90"/>
    <mergeCell ref="C87:F87"/>
    <mergeCell ref="C88:F88"/>
    <mergeCell ref="C89:F89"/>
    <mergeCell ref="C94:F94"/>
    <mergeCell ref="B76:B77"/>
    <mergeCell ref="C83:F83"/>
    <mergeCell ref="C84:F84"/>
    <mergeCell ref="C85:F85"/>
    <mergeCell ref="K85:M85"/>
    <mergeCell ref="C77:H77"/>
    <mergeCell ref="I77:L77"/>
    <mergeCell ref="C81:G81"/>
    <mergeCell ref="C82:F82"/>
    <mergeCell ref="B83:B86"/>
    <mergeCell ref="C86:F86"/>
    <mergeCell ref="K84:M84"/>
    <mergeCell ref="N84:P84"/>
    <mergeCell ref="N86:P86"/>
    <mergeCell ref="N87:P87"/>
    <mergeCell ref="N88:P88"/>
    <mergeCell ref="N89:P89"/>
    <mergeCell ref="N90:P90"/>
    <mergeCell ref="N91:P91"/>
    <mergeCell ref="K82:M82"/>
    <mergeCell ref="K83:M83"/>
    <mergeCell ref="K86:M86"/>
    <mergeCell ref="K87:M87"/>
    <mergeCell ref="K88:M88"/>
    <mergeCell ref="K89:M89"/>
    <mergeCell ref="K90:M90"/>
    <mergeCell ref="N82:P82"/>
    <mergeCell ref="N83:P83"/>
    <mergeCell ref="N85:P85"/>
    <mergeCell ref="C70:H70"/>
    <mergeCell ref="I70:L70"/>
    <mergeCell ref="N71:O71"/>
    <mergeCell ref="N72:O72"/>
    <mergeCell ref="N73:O73"/>
    <mergeCell ref="N77:O77"/>
    <mergeCell ref="N64:O64"/>
    <mergeCell ref="N65:O65"/>
    <mergeCell ref="N66:O66"/>
    <mergeCell ref="N67:O67"/>
    <mergeCell ref="N68:O68"/>
    <mergeCell ref="N69:O69"/>
    <mergeCell ref="N70:O70"/>
    <mergeCell ref="C76:H76"/>
    <mergeCell ref="I76:L76"/>
    <mergeCell ref="N76:O76"/>
    <mergeCell ref="C71:H71"/>
    <mergeCell ref="I71:L71"/>
    <mergeCell ref="C72:H72"/>
    <mergeCell ref="I72:L72"/>
    <mergeCell ref="C73:H73"/>
    <mergeCell ref="I73:L73"/>
    <mergeCell ref="B66:B67"/>
    <mergeCell ref="C66:H67"/>
    <mergeCell ref="I66:L66"/>
    <mergeCell ref="I67:L67"/>
    <mergeCell ref="B68:B69"/>
    <mergeCell ref="C68:H69"/>
    <mergeCell ref="I68:L68"/>
    <mergeCell ref="M68:M69"/>
    <mergeCell ref="I69:L69"/>
    <mergeCell ref="C61:H61"/>
    <mergeCell ref="I61:L61"/>
    <mergeCell ref="N61:O61"/>
    <mergeCell ref="C62:H63"/>
    <mergeCell ref="I62:L62"/>
    <mergeCell ref="N62:O62"/>
    <mergeCell ref="I63:L63"/>
    <mergeCell ref="N63:O63"/>
    <mergeCell ref="B48:M49"/>
    <mergeCell ref="B53:F53"/>
    <mergeCell ref="B54:M54"/>
    <mergeCell ref="I56:L56"/>
    <mergeCell ref="N56:O56"/>
    <mergeCell ref="B57:B65"/>
    <mergeCell ref="I58:L58"/>
    <mergeCell ref="C64:H65"/>
    <mergeCell ref="I64:L64"/>
    <mergeCell ref="I65:L65"/>
    <mergeCell ref="C58:H58"/>
    <mergeCell ref="N57:O57"/>
    <mergeCell ref="N58:O58"/>
    <mergeCell ref="C59:H59"/>
    <mergeCell ref="I59:L59"/>
    <mergeCell ref="N59:O59"/>
    <mergeCell ref="C60:H60"/>
    <mergeCell ref="I60:L60"/>
    <mergeCell ref="N60:O60"/>
    <mergeCell ref="C25:F25"/>
    <mergeCell ref="C26:F26"/>
    <mergeCell ref="C27:F27"/>
    <mergeCell ref="C28:F28"/>
    <mergeCell ref="B30:J30"/>
    <mergeCell ref="B31:I32"/>
    <mergeCell ref="B44:M45"/>
    <mergeCell ref="C57:H57"/>
    <mergeCell ref="I57:L57"/>
    <mergeCell ref="C56:H56"/>
  </mergeCells>
  <hyperlinks>
    <hyperlink ref="B43" r:id="rId1"/>
    <hyperlink ref="I217" r:id="rId2"/>
    <hyperlink ref="I218" r:id="rId3"/>
    <hyperlink ref="I219" r:id="rId4"/>
    <hyperlink ref="I232" r:id="rId5"/>
    <hyperlink ref="I233" r:id="rId6"/>
    <hyperlink ref="I234" r:id="rId7"/>
  </hyperlinks>
  <pageMargins left="0.905555555555556" right="0.51180555555555496" top="0.74791666666666701" bottom="0.74791666666666701" header="0" footer="0"/>
  <pageSetup paperSize="9" fitToHeight="0" orientation="portrait"/>
  <headerFooter>
    <oddFooter>&amp;R&amp;P de</oddFooter>
  </headerFooter>
  <legacyDrawing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2.6640625" defaultRowHeight="15" customHeight="1" x14ac:dyDescent="0.25"/>
  <cols>
    <col min="1" max="1" width="24.6640625" customWidth="1"/>
    <col min="2" max="2" width="20.88671875" customWidth="1"/>
    <col min="3" max="6" width="9.109375" customWidth="1"/>
    <col min="7" max="26" width="8.6640625" customWidth="1"/>
  </cols>
  <sheetData>
    <row r="1" spans="1:26" ht="19.5" customHeight="1" x14ac:dyDescent="0.25">
      <c r="A1" s="694" t="s">
        <v>759</v>
      </c>
      <c r="B1" s="618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</row>
    <row r="2" spans="1:26" ht="19.5" customHeight="1" x14ac:dyDescent="0.25">
      <c r="A2" s="533" t="s">
        <v>760</v>
      </c>
      <c r="B2" s="534" t="s">
        <v>761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 spans="1:26" ht="19.5" customHeight="1" x14ac:dyDescent="0.25">
      <c r="A3" s="535">
        <v>1</v>
      </c>
      <c r="B3" s="536">
        <v>33.630000000000003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</row>
    <row r="4" spans="1:26" ht="19.5" customHeight="1" x14ac:dyDescent="0.25">
      <c r="A4" s="535">
        <v>2</v>
      </c>
      <c r="B4" s="536">
        <v>43.13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</row>
    <row r="5" spans="1:26" ht="19.5" customHeight="1" x14ac:dyDescent="0.25">
      <c r="A5" s="535">
        <v>3</v>
      </c>
      <c r="B5" s="536">
        <v>48.68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</row>
    <row r="6" spans="1:26" ht="19.5" customHeight="1" x14ac:dyDescent="0.25">
      <c r="A6" s="535">
        <v>4</v>
      </c>
      <c r="B6" s="536">
        <v>52.62</v>
      </c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</row>
    <row r="7" spans="1:26" ht="19.5" customHeight="1" x14ac:dyDescent="0.25">
      <c r="A7" s="535">
        <v>5</v>
      </c>
      <c r="B7" s="536">
        <v>55.68</v>
      </c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</row>
    <row r="8" spans="1:26" ht="19.5" customHeight="1" x14ac:dyDescent="0.25">
      <c r="A8" s="535">
        <v>6</v>
      </c>
      <c r="B8" s="536">
        <v>58.18</v>
      </c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</row>
    <row r="9" spans="1:26" ht="19.5" customHeight="1" x14ac:dyDescent="0.25">
      <c r="A9" s="535">
        <v>7</v>
      </c>
      <c r="B9" s="536">
        <v>60.29</v>
      </c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</row>
    <row r="10" spans="1:26" ht="19.5" customHeight="1" x14ac:dyDescent="0.25">
      <c r="A10" s="535">
        <v>8</v>
      </c>
      <c r="B10" s="536">
        <v>62.12</v>
      </c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</row>
    <row r="11" spans="1:26" ht="19.5" customHeight="1" x14ac:dyDescent="0.25">
      <c r="A11" s="535">
        <v>9</v>
      </c>
      <c r="B11" s="536">
        <v>63.73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</row>
    <row r="12" spans="1:26" ht="19.5" customHeight="1" x14ac:dyDescent="0.25">
      <c r="A12" s="535">
        <v>10</v>
      </c>
      <c r="B12" s="536">
        <v>65.180000000000007</v>
      </c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</row>
    <row r="13" spans="1:26" ht="19.5" customHeight="1" x14ac:dyDescent="0.25">
      <c r="A13" s="535">
        <v>11</v>
      </c>
      <c r="B13" s="536">
        <v>66.48</v>
      </c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</row>
    <row r="14" spans="1:26" ht="19.5" customHeight="1" x14ac:dyDescent="0.25">
      <c r="A14" s="535">
        <v>12</v>
      </c>
      <c r="B14" s="536">
        <v>67.67</v>
      </c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</row>
    <row r="15" spans="1:26" ht="19.5" customHeight="1" x14ac:dyDescent="0.25">
      <c r="A15" s="535">
        <v>13</v>
      </c>
      <c r="B15" s="536">
        <v>68.77</v>
      </c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</row>
    <row r="16" spans="1:26" ht="19.5" customHeight="1" x14ac:dyDescent="0.25">
      <c r="A16" s="535">
        <v>14</v>
      </c>
      <c r="B16" s="536">
        <v>69.790000000000006</v>
      </c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</row>
    <row r="17" spans="1:26" ht="19.5" customHeight="1" x14ac:dyDescent="0.25">
      <c r="A17" s="537">
        <v>15</v>
      </c>
      <c r="B17" s="538">
        <v>70.73</v>
      </c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</row>
    <row r="18" spans="1:26" ht="12.75" customHeight="1" x14ac:dyDescent="0.25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</row>
    <row r="19" spans="1:26" ht="12.75" customHeight="1" x14ac:dyDescent="0.25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</row>
    <row r="20" spans="1:26" ht="12.75" customHeight="1" x14ac:dyDescent="0.25">
      <c r="A20" s="125"/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</row>
    <row r="21" spans="1:26" ht="12.75" customHeight="1" x14ac:dyDescent="0.25">
      <c r="A21" s="125"/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</row>
    <row r="22" spans="1:26" ht="12.75" customHeight="1" x14ac:dyDescent="0.25">
      <c r="A22" s="125"/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</row>
    <row r="23" spans="1:26" ht="12.75" customHeight="1" x14ac:dyDescent="0.25">
      <c r="A23" s="125"/>
      <c r="B23" s="125"/>
      <c r="C23" s="125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</row>
    <row r="24" spans="1:26" ht="12.75" customHeight="1" x14ac:dyDescent="0.25">
      <c r="A24" s="125"/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</row>
    <row r="25" spans="1:26" ht="12.75" customHeight="1" x14ac:dyDescent="0.25">
      <c r="A25" s="125"/>
      <c r="B25" s="125"/>
      <c r="C25" s="125"/>
      <c r="D25" s="125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</row>
    <row r="26" spans="1:26" ht="12.75" customHeight="1" x14ac:dyDescent="0.25">
      <c r="A26" s="125"/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</row>
    <row r="27" spans="1:26" ht="12.75" customHeight="1" x14ac:dyDescent="0.25">
      <c r="A27" s="125"/>
      <c r="B27" s="125"/>
      <c r="C27" s="125"/>
      <c r="D27" s="125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</row>
    <row r="28" spans="1:26" ht="12.75" customHeight="1" x14ac:dyDescent="0.25">
      <c r="A28" s="125"/>
      <c r="B28" s="125"/>
      <c r="C28" s="125"/>
      <c r="D28" s="125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</row>
    <row r="29" spans="1:26" ht="12.75" customHeight="1" x14ac:dyDescent="0.25">
      <c r="A29" s="125"/>
      <c r="B29" s="125"/>
      <c r="C29" s="125"/>
      <c r="D29" s="125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</row>
    <row r="30" spans="1:26" ht="12.75" customHeight="1" x14ac:dyDescent="0.25">
      <c r="A30" s="125"/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</row>
    <row r="31" spans="1:26" ht="12.75" customHeight="1" x14ac:dyDescent="0.25">
      <c r="A31" s="125"/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</row>
    <row r="32" spans="1:26" ht="12.75" customHeight="1" x14ac:dyDescent="0.25">
      <c r="A32" s="125"/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</row>
    <row r="33" spans="1:26" ht="12.75" customHeight="1" x14ac:dyDescent="0.25">
      <c r="A33" s="125"/>
      <c r="B33" s="125"/>
      <c r="C33" s="125"/>
      <c r="D33" s="125"/>
      <c r="E33" s="125"/>
      <c r="F33" s="125"/>
      <c r="G33" s="125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</row>
    <row r="34" spans="1:26" ht="12.75" customHeight="1" x14ac:dyDescent="0.25">
      <c r="A34" s="125"/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</row>
    <row r="35" spans="1:26" ht="12.75" customHeight="1" x14ac:dyDescent="0.25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</row>
    <row r="36" spans="1:26" ht="12.75" customHeight="1" x14ac:dyDescent="0.25">
      <c r="A36" s="125"/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</row>
    <row r="37" spans="1:26" ht="12.75" customHeight="1" x14ac:dyDescent="0.25">
      <c r="A37" s="125"/>
      <c r="B37" s="125"/>
      <c r="C37" s="125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</row>
    <row r="38" spans="1:26" ht="12.75" customHeight="1" x14ac:dyDescent="0.25">
      <c r="A38" s="125"/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</row>
    <row r="39" spans="1:26" ht="12.75" customHeight="1" x14ac:dyDescent="0.25">
      <c r="A39" s="125"/>
      <c r="B39" s="125"/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</row>
    <row r="40" spans="1:26" ht="12.75" customHeight="1" x14ac:dyDescent="0.25">
      <c r="A40" s="125"/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</row>
    <row r="41" spans="1:26" ht="12.75" customHeight="1" x14ac:dyDescent="0.25">
      <c r="A41" s="125"/>
      <c r="B41" s="125"/>
      <c r="C41" s="125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</row>
    <row r="42" spans="1:26" ht="12.75" customHeight="1" x14ac:dyDescent="0.25">
      <c r="A42" s="125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</row>
    <row r="43" spans="1:26" ht="12.75" customHeight="1" x14ac:dyDescent="0.25">
      <c r="A43" s="125"/>
      <c r="B43" s="125"/>
      <c r="C43" s="125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</row>
    <row r="44" spans="1:26" ht="12.75" customHeight="1" x14ac:dyDescent="0.25">
      <c r="A44" s="125"/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</row>
    <row r="45" spans="1:26" ht="12.75" customHeight="1" x14ac:dyDescent="0.25">
      <c r="A45" s="125"/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</row>
    <row r="46" spans="1:26" ht="12.75" customHeight="1" x14ac:dyDescent="0.25">
      <c r="A46" s="125"/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</row>
    <row r="47" spans="1:26" ht="12.75" customHeight="1" x14ac:dyDescent="0.25">
      <c r="A47" s="125"/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</row>
    <row r="48" spans="1:26" ht="12.75" customHeight="1" x14ac:dyDescent="0.25">
      <c r="A48" s="125"/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</row>
    <row r="49" spans="1:26" ht="12.75" customHeight="1" x14ac:dyDescent="0.25">
      <c r="A49" s="125"/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</row>
    <row r="50" spans="1:26" ht="12.75" customHeight="1" x14ac:dyDescent="0.25">
      <c r="A50" s="125"/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</row>
    <row r="51" spans="1:26" ht="12.75" customHeight="1" x14ac:dyDescent="0.25">
      <c r="A51" s="125"/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</row>
    <row r="52" spans="1:26" ht="12.75" customHeight="1" x14ac:dyDescent="0.25">
      <c r="A52" s="125"/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</row>
    <row r="53" spans="1:26" ht="12.7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</row>
    <row r="54" spans="1:26" ht="12.75" customHeight="1" x14ac:dyDescent="0.25">
      <c r="A54" s="125"/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</row>
    <row r="55" spans="1:26" ht="12.75" customHeight="1" x14ac:dyDescent="0.25">
      <c r="A55" s="125"/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</row>
    <row r="56" spans="1:26" ht="12.75" customHeight="1" x14ac:dyDescent="0.25">
      <c r="A56" s="125"/>
      <c r="B56" s="125"/>
      <c r="C56" s="125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25"/>
      <c r="Z56" s="125"/>
    </row>
    <row r="57" spans="1:26" ht="12.75" customHeight="1" x14ac:dyDescent="0.25">
      <c r="A57" s="125"/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</row>
    <row r="58" spans="1:26" ht="12.75" customHeight="1" x14ac:dyDescent="0.25">
      <c r="A58" s="125"/>
      <c r="B58" s="125"/>
      <c r="C58" s="125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125"/>
      <c r="X58" s="125"/>
      <c r="Y58" s="125"/>
      <c r="Z58" s="125"/>
    </row>
    <row r="59" spans="1:26" ht="12.75" customHeight="1" x14ac:dyDescent="0.25">
      <c r="A59" s="125"/>
      <c r="B59" s="125"/>
      <c r="C59" s="125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</row>
    <row r="60" spans="1:26" ht="12.75" customHeight="1" x14ac:dyDescent="0.25">
      <c r="A60" s="125"/>
      <c r="B60" s="125"/>
      <c r="C60" s="125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125"/>
      <c r="Z60" s="125"/>
    </row>
    <row r="61" spans="1:26" ht="12.75" customHeight="1" x14ac:dyDescent="0.25">
      <c r="A61" s="125"/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</row>
    <row r="62" spans="1:26" ht="12.75" customHeight="1" x14ac:dyDescent="0.25">
      <c r="A62" s="125"/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</row>
    <row r="63" spans="1:26" ht="12.75" customHeight="1" x14ac:dyDescent="0.25">
      <c r="A63" s="125"/>
      <c r="B63" s="125"/>
      <c r="C63" s="125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</row>
    <row r="64" spans="1:26" ht="12.75" customHeight="1" x14ac:dyDescent="0.25">
      <c r="A64" s="125"/>
      <c r="B64" s="125"/>
      <c r="C64" s="125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</row>
    <row r="65" spans="1:26" ht="12.75" customHeight="1" x14ac:dyDescent="0.25">
      <c r="A65" s="125"/>
      <c r="B65" s="125"/>
      <c r="C65" s="125"/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</row>
    <row r="66" spans="1:26" ht="12.75" customHeight="1" x14ac:dyDescent="0.25">
      <c r="A66" s="125"/>
      <c r="B66" s="125"/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</row>
    <row r="67" spans="1:26" ht="12.75" customHeight="1" x14ac:dyDescent="0.25">
      <c r="A67" s="125"/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</row>
    <row r="68" spans="1:26" ht="12.75" customHeight="1" x14ac:dyDescent="0.25">
      <c r="A68" s="125"/>
      <c r="B68" s="125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</row>
    <row r="69" spans="1:26" ht="12.75" customHeight="1" x14ac:dyDescent="0.25">
      <c r="A69" s="125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</row>
    <row r="70" spans="1:26" ht="12.75" customHeight="1" x14ac:dyDescent="0.25">
      <c r="A70" s="125"/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5"/>
      <c r="T70" s="125"/>
      <c r="U70" s="125"/>
      <c r="V70" s="125"/>
      <c r="W70" s="125"/>
      <c r="X70" s="125"/>
      <c r="Y70" s="125"/>
      <c r="Z70" s="125"/>
    </row>
    <row r="71" spans="1:26" ht="12.75" customHeight="1" x14ac:dyDescent="0.25">
      <c r="A71" s="125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25"/>
      <c r="Y71" s="125"/>
      <c r="Z71" s="125"/>
    </row>
    <row r="72" spans="1:26" ht="12.75" customHeight="1" x14ac:dyDescent="0.25">
      <c r="A72" s="125"/>
      <c r="B72" s="125"/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</row>
    <row r="73" spans="1:26" ht="12.75" customHeight="1" x14ac:dyDescent="0.25">
      <c r="A73" s="125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</row>
    <row r="74" spans="1:26" ht="12.75" customHeight="1" x14ac:dyDescent="0.25">
      <c r="A74" s="125"/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</row>
    <row r="75" spans="1:26" ht="12.75" customHeight="1" x14ac:dyDescent="0.25">
      <c r="A75" s="125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  <c r="Z75" s="125"/>
    </row>
    <row r="76" spans="1:26" ht="12.75" customHeight="1" x14ac:dyDescent="0.25">
      <c r="A76" s="125"/>
      <c r="B76" s="125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25"/>
      <c r="Y76" s="125"/>
      <c r="Z76" s="125"/>
    </row>
    <row r="77" spans="1:26" ht="12.75" customHeight="1" x14ac:dyDescent="0.25">
      <c r="A77" s="125"/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25"/>
      <c r="Y77" s="125"/>
      <c r="Z77" s="125"/>
    </row>
    <row r="78" spans="1:26" ht="12.75" customHeight="1" x14ac:dyDescent="0.25">
      <c r="A78" s="125"/>
      <c r="B78" s="125"/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</row>
    <row r="79" spans="1:26" ht="12.75" customHeight="1" x14ac:dyDescent="0.25">
      <c r="A79" s="125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</row>
    <row r="80" spans="1:26" ht="12.75" customHeight="1" x14ac:dyDescent="0.25">
      <c r="A80" s="125"/>
      <c r="B80" s="125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</row>
    <row r="81" spans="1:26" ht="12.75" customHeight="1" x14ac:dyDescent="0.25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</row>
    <row r="82" spans="1:26" ht="12.75" customHeight="1" x14ac:dyDescent="0.25">
      <c r="A82" s="125"/>
      <c r="B82" s="125"/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</row>
    <row r="83" spans="1:26" ht="12.75" customHeight="1" x14ac:dyDescent="0.25">
      <c r="A83" s="125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25"/>
      <c r="Y83" s="125"/>
      <c r="Z83" s="125"/>
    </row>
    <row r="84" spans="1:26" ht="12.75" customHeight="1" x14ac:dyDescent="0.25">
      <c r="A84" s="125"/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</row>
    <row r="85" spans="1:26" ht="12.75" customHeight="1" x14ac:dyDescent="0.25">
      <c r="A85" s="125"/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</row>
    <row r="86" spans="1:26" ht="12.75" customHeight="1" x14ac:dyDescent="0.25">
      <c r="A86" s="125"/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</row>
    <row r="87" spans="1:26" ht="12.75" customHeight="1" x14ac:dyDescent="0.25">
      <c r="A87" s="125"/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</row>
    <row r="88" spans="1:26" ht="12.75" customHeight="1" x14ac:dyDescent="0.25">
      <c r="A88" s="125"/>
      <c r="B88" s="125"/>
      <c r="C88" s="125"/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25"/>
      <c r="Z88" s="125"/>
    </row>
    <row r="89" spans="1:26" ht="12.75" customHeight="1" x14ac:dyDescent="0.25">
      <c r="A89" s="125"/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</row>
    <row r="90" spans="1:26" ht="12.75" customHeight="1" x14ac:dyDescent="0.25">
      <c r="A90" s="125"/>
      <c r="B90" s="125"/>
      <c r="C90" s="125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</row>
    <row r="91" spans="1:26" ht="12.75" customHeight="1" x14ac:dyDescent="0.25">
      <c r="A91" s="125"/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</row>
    <row r="92" spans="1:26" ht="12.75" customHeight="1" x14ac:dyDescent="0.25">
      <c r="A92" s="125"/>
      <c r="B92" s="125"/>
      <c r="C92" s="125"/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</row>
    <row r="93" spans="1:26" ht="12.75" customHeight="1" x14ac:dyDescent="0.25">
      <c r="A93" s="125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</row>
    <row r="94" spans="1:26" ht="12.75" customHeight="1" x14ac:dyDescent="0.25">
      <c r="A94" s="125"/>
      <c r="B94" s="125"/>
      <c r="C94" s="125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</row>
    <row r="95" spans="1:26" ht="12.75" customHeight="1" x14ac:dyDescent="0.25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</row>
    <row r="96" spans="1:26" ht="12.75" customHeight="1" x14ac:dyDescent="0.25">
      <c r="A96" s="125"/>
      <c r="B96" s="125"/>
      <c r="C96" s="125"/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</row>
    <row r="97" spans="1:26" ht="12.75" customHeight="1" x14ac:dyDescent="0.25">
      <c r="A97" s="125"/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</row>
    <row r="98" spans="1:26" ht="12.75" customHeight="1" x14ac:dyDescent="0.25">
      <c r="A98" s="125"/>
      <c r="B98" s="125"/>
      <c r="C98" s="125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5"/>
      <c r="Y98" s="125"/>
      <c r="Z98" s="125"/>
    </row>
    <row r="99" spans="1:26" ht="12.75" customHeight="1" x14ac:dyDescent="0.25">
      <c r="A99" s="125"/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25"/>
      <c r="Y99" s="125"/>
      <c r="Z99" s="125"/>
    </row>
    <row r="100" spans="1:26" ht="12.75" customHeight="1" x14ac:dyDescent="0.25">
      <c r="A100" s="125"/>
      <c r="B100" s="125"/>
      <c r="C100" s="125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125"/>
      <c r="Z100" s="125"/>
    </row>
    <row r="101" spans="1:26" ht="12.75" customHeight="1" x14ac:dyDescent="0.25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</row>
    <row r="102" spans="1:26" ht="12.75" customHeight="1" x14ac:dyDescent="0.25">
      <c r="A102" s="125"/>
      <c r="B102" s="125"/>
      <c r="C102" s="125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</row>
    <row r="103" spans="1:26" ht="12.75" customHeight="1" x14ac:dyDescent="0.25">
      <c r="A103" s="125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25"/>
      <c r="V103" s="125"/>
      <c r="W103" s="125"/>
      <c r="X103" s="125"/>
      <c r="Y103" s="125"/>
      <c r="Z103" s="125"/>
    </row>
    <row r="104" spans="1:26" ht="12.75" customHeight="1" x14ac:dyDescent="0.25">
      <c r="A104" s="125"/>
      <c r="B104" s="125"/>
      <c r="C104" s="125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25"/>
      <c r="V104" s="125"/>
      <c r="W104" s="125"/>
      <c r="X104" s="125"/>
      <c r="Y104" s="125"/>
      <c r="Z104" s="125"/>
    </row>
    <row r="105" spans="1:26" ht="12.75" customHeight="1" x14ac:dyDescent="0.25">
      <c r="A105" s="125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5"/>
      <c r="M105" s="125"/>
      <c r="N105" s="125"/>
      <c r="O105" s="125"/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</row>
    <row r="106" spans="1:26" ht="12.75" customHeight="1" x14ac:dyDescent="0.25">
      <c r="A106" s="125"/>
      <c r="B106" s="125"/>
      <c r="C106" s="125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5"/>
      <c r="Y106" s="125"/>
      <c r="Z106" s="125"/>
    </row>
    <row r="107" spans="1:26" ht="12.75" customHeight="1" x14ac:dyDescent="0.25">
      <c r="A107" s="125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5"/>
      <c r="X107" s="125"/>
      <c r="Y107" s="125"/>
      <c r="Z107" s="125"/>
    </row>
    <row r="108" spans="1:26" ht="12.75" customHeight="1" x14ac:dyDescent="0.25">
      <c r="A108" s="125"/>
      <c r="B108" s="125"/>
      <c r="C108" s="125"/>
      <c r="D108" s="125"/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</row>
    <row r="109" spans="1:26" ht="12.75" customHeight="1" x14ac:dyDescent="0.25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</row>
    <row r="110" spans="1:26" ht="12.75" customHeight="1" x14ac:dyDescent="0.25">
      <c r="A110" s="125"/>
      <c r="B110" s="125"/>
      <c r="C110" s="125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</row>
    <row r="111" spans="1:26" ht="12.75" customHeight="1" x14ac:dyDescent="0.25">
      <c r="A111" s="125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</row>
    <row r="112" spans="1:26" ht="12.75" customHeight="1" x14ac:dyDescent="0.25">
      <c r="A112" s="125"/>
      <c r="B112" s="125"/>
      <c r="C112" s="125"/>
      <c r="D112" s="125"/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25"/>
      <c r="V112" s="125"/>
      <c r="W112" s="125"/>
      <c r="X112" s="125"/>
      <c r="Y112" s="125"/>
      <c r="Z112" s="125"/>
    </row>
    <row r="113" spans="1:26" ht="12.75" customHeight="1" x14ac:dyDescent="0.25">
      <c r="A113" s="125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</row>
    <row r="114" spans="1:26" ht="12.75" customHeight="1" x14ac:dyDescent="0.25">
      <c r="A114" s="125"/>
      <c r="B114" s="125"/>
      <c r="C114" s="125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</row>
    <row r="115" spans="1:26" ht="12.75" customHeight="1" x14ac:dyDescent="0.25">
      <c r="A115" s="125"/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  <c r="T115" s="125"/>
      <c r="U115" s="125"/>
      <c r="V115" s="125"/>
      <c r="W115" s="125"/>
      <c r="X115" s="125"/>
      <c r="Y115" s="125"/>
      <c r="Z115" s="125"/>
    </row>
    <row r="116" spans="1:26" ht="12.75" customHeight="1" x14ac:dyDescent="0.25">
      <c r="A116" s="125"/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</row>
    <row r="117" spans="1:26" ht="12.75" customHeight="1" x14ac:dyDescent="0.25">
      <c r="A117" s="125"/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  <c r="T117" s="125"/>
      <c r="U117" s="125"/>
      <c r="V117" s="125"/>
      <c r="W117" s="125"/>
      <c r="X117" s="125"/>
      <c r="Y117" s="125"/>
      <c r="Z117" s="125"/>
    </row>
    <row r="118" spans="1:26" ht="12.75" customHeight="1" x14ac:dyDescent="0.25">
      <c r="A118" s="125"/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</row>
    <row r="119" spans="1:26" ht="12.75" customHeight="1" x14ac:dyDescent="0.25">
      <c r="A119" s="125"/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</row>
    <row r="120" spans="1:26" ht="12.75" customHeight="1" x14ac:dyDescent="0.25">
      <c r="A120" s="125"/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</row>
    <row r="121" spans="1:26" ht="12.75" customHeight="1" x14ac:dyDescent="0.25">
      <c r="A121" s="125"/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</row>
    <row r="122" spans="1:26" ht="12.75" customHeight="1" x14ac:dyDescent="0.25">
      <c r="A122" s="125"/>
      <c r="B122" s="125"/>
      <c r="C122" s="125"/>
      <c r="D122" s="125"/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25"/>
      <c r="Y122" s="125"/>
      <c r="Z122" s="125"/>
    </row>
    <row r="123" spans="1:26" ht="12.75" customHeight="1" x14ac:dyDescent="0.25">
      <c r="A123" s="125"/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25"/>
      <c r="Y123" s="125"/>
      <c r="Z123" s="125"/>
    </row>
    <row r="124" spans="1:26" ht="12.75" customHeight="1" x14ac:dyDescent="0.25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  <c r="T124" s="125"/>
      <c r="U124" s="125"/>
      <c r="V124" s="125"/>
      <c r="W124" s="125"/>
      <c r="X124" s="125"/>
      <c r="Y124" s="125"/>
      <c r="Z124" s="125"/>
    </row>
    <row r="125" spans="1:26" ht="12.75" customHeight="1" x14ac:dyDescent="0.25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  <c r="X125" s="125"/>
      <c r="Y125" s="125"/>
      <c r="Z125" s="125"/>
    </row>
    <row r="126" spans="1:26" ht="12.75" customHeight="1" x14ac:dyDescent="0.25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5"/>
      <c r="O126" s="125"/>
      <c r="P126" s="125"/>
      <c r="Q126" s="125"/>
      <c r="R126" s="125"/>
      <c r="S126" s="125"/>
      <c r="T126" s="125"/>
      <c r="U126" s="125"/>
      <c r="V126" s="125"/>
      <c r="W126" s="125"/>
      <c r="X126" s="125"/>
      <c r="Y126" s="125"/>
      <c r="Z126" s="125"/>
    </row>
    <row r="127" spans="1:26" ht="12.75" customHeight="1" x14ac:dyDescent="0.25">
      <c r="A127" s="125"/>
      <c r="B127" s="125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25"/>
      <c r="Y127" s="125"/>
      <c r="Z127" s="125"/>
    </row>
    <row r="128" spans="1:26" ht="12.75" customHeight="1" x14ac:dyDescent="0.25">
      <c r="A128" s="125"/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5"/>
      <c r="O128" s="125"/>
      <c r="P128" s="125"/>
      <c r="Q128" s="125"/>
      <c r="R128" s="125"/>
      <c r="S128" s="125"/>
      <c r="T128" s="125"/>
      <c r="U128" s="125"/>
      <c r="V128" s="125"/>
      <c r="W128" s="125"/>
      <c r="X128" s="125"/>
      <c r="Y128" s="125"/>
      <c r="Z128" s="125"/>
    </row>
    <row r="129" spans="1:26" ht="12.75" customHeight="1" x14ac:dyDescent="0.25">
      <c r="A129" s="125"/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</row>
    <row r="130" spans="1:26" ht="12.75" customHeight="1" x14ac:dyDescent="0.25">
      <c r="A130" s="125"/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</row>
    <row r="131" spans="1:26" ht="12.75" customHeight="1" x14ac:dyDescent="0.25">
      <c r="A131" s="125"/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</row>
    <row r="132" spans="1:26" ht="12.75" customHeight="1" x14ac:dyDescent="0.25">
      <c r="A132" s="125"/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</row>
    <row r="133" spans="1:26" ht="12.75" customHeight="1" x14ac:dyDescent="0.25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</row>
    <row r="134" spans="1:26" ht="12.75" customHeight="1" x14ac:dyDescent="0.25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</row>
    <row r="135" spans="1:26" ht="12.75" customHeight="1" x14ac:dyDescent="0.25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</row>
    <row r="136" spans="1:26" ht="12.75" customHeight="1" x14ac:dyDescent="0.25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  <c r="V136" s="125"/>
      <c r="W136" s="125"/>
      <c r="X136" s="125"/>
      <c r="Y136" s="125"/>
      <c r="Z136" s="125"/>
    </row>
    <row r="137" spans="1:26" ht="12.75" customHeight="1" x14ac:dyDescent="0.25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</row>
    <row r="138" spans="1:26" ht="12.75" customHeight="1" x14ac:dyDescent="0.25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5"/>
      <c r="U138" s="125"/>
      <c r="V138" s="125"/>
      <c r="W138" s="125"/>
      <c r="X138" s="125"/>
      <c r="Y138" s="125"/>
      <c r="Z138" s="125"/>
    </row>
    <row r="139" spans="1:26" ht="12.75" customHeight="1" x14ac:dyDescent="0.25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  <c r="T139" s="125"/>
      <c r="U139" s="125"/>
      <c r="V139" s="125"/>
      <c r="W139" s="125"/>
      <c r="X139" s="125"/>
      <c r="Y139" s="125"/>
      <c r="Z139" s="125"/>
    </row>
    <row r="140" spans="1:26" ht="12.75" customHeight="1" x14ac:dyDescent="0.25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5"/>
      <c r="U140" s="125"/>
      <c r="V140" s="125"/>
      <c r="W140" s="125"/>
      <c r="X140" s="125"/>
      <c r="Y140" s="125"/>
      <c r="Z140" s="125"/>
    </row>
    <row r="141" spans="1:26" ht="12.75" customHeight="1" x14ac:dyDescent="0.25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</row>
    <row r="142" spans="1:26" ht="12.75" customHeight="1" x14ac:dyDescent="0.25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25"/>
      <c r="Y142" s="125"/>
      <c r="Z142" s="125"/>
    </row>
    <row r="143" spans="1:26" ht="12.75" customHeight="1" x14ac:dyDescent="0.25">
      <c r="A143" s="125"/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5"/>
      <c r="O143" s="125"/>
      <c r="P143" s="125"/>
      <c r="Q143" s="125"/>
      <c r="R143" s="125"/>
      <c r="S143" s="125"/>
      <c r="T143" s="125"/>
      <c r="U143" s="125"/>
      <c r="V143" s="125"/>
      <c r="W143" s="125"/>
      <c r="X143" s="125"/>
      <c r="Y143" s="125"/>
      <c r="Z143" s="125"/>
    </row>
    <row r="144" spans="1:26" ht="12.75" customHeight="1" x14ac:dyDescent="0.25">
      <c r="A144" s="125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5"/>
      <c r="U144" s="125"/>
      <c r="V144" s="125"/>
      <c r="W144" s="125"/>
      <c r="X144" s="125"/>
      <c r="Y144" s="125"/>
      <c r="Z144" s="125"/>
    </row>
    <row r="145" spans="1:26" ht="12.75" customHeight="1" x14ac:dyDescent="0.25">
      <c r="A145" s="125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5"/>
      <c r="W145" s="125"/>
      <c r="X145" s="125"/>
      <c r="Y145" s="125"/>
      <c r="Z145" s="125"/>
    </row>
    <row r="146" spans="1:26" ht="12.75" customHeight="1" x14ac:dyDescent="0.25">
      <c r="A146" s="125"/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</row>
    <row r="147" spans="1:26" ht="12.75" customHeight="1" x14ac:dyDescent="0.25">
      <c r="A147" s="125"/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25"/>
      <c r="Y147" s="125"/>
      <c r="Z147" s="125"/>
    </row>
    <row r="148" spans="1:26" ht="12.75" customHeight="1" x14ac:dyDescent="0.25">
      <c r="A148" s="125"/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25"/>
      <c r="X148" s="125"/>
      <c r="Y148" s="125"/>
      <c r="Z148" s="125"/>
    </row>
    <row r="149" spans="1:26" ht="12.75" customHeight="1" x14ac:dyDescent="0.25">
      <c r="A149" s="125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25"/>
      <c r="Y149" s="125"/>
      <c r="Z149" s="125"/>
    </row>
    <row r="150" spans="1:26" ht="12.75" customHeight="1" x14ac:dyDescent="0.25">
      <c r="A150" s="125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25"/>
      <c r="Y150" s="125"/>
      <c r="Z150" s="125"/>
    </row>
    <row r="151" spans="1:26" ht="12.75" customHeight="1" x14ac:dyDescent="0.25">
      <c r="A151" s="125"/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25"/>
      <c r="Y151" s="125"/>
      <c r="Z151" s="125"/>
    </row>
    <row r="152" spans="1:26" ht="12.75" customHeight="1" x14ac:dyDescent="0.25">
      <c r="A152" s="125"/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25"/>
      <c r="Y152" s="125"/>
      <c r="Z152" s="125"/>
    </row>
    <row r="153" spans="1:26" ht="12.75" customHeight="1" x14ac:dyDescent="0.25">
      <c r="A153" s="125"/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5"/>
      <c r="O153" s="125"/>
      <c r="P153" s="125"/>
      <c r="Q153" s="125"/>
      <c r="R153" s="125"/>
      <c r="S153" s="125"/>
      <c r="T153" s="125"/>
      <c r="U153" s="125"/>
      <c r="V153" s="125"/>
      <c r="W153" s="125"/>
      <c r="X153" s="125"/>
      <c r="Y153" s="125"/>
      <c r="Z153" s="125"/>
    </row>
    <row r="154" spans="1:26" ht="12.75" customHeight="1" x14ac:dyDescent="0.25">
      <c r="A154" s="125"/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5"/>
      <c r="O154" s="125"/>
      <c r="P154" s="125"/>
      <c r="Q154" s="125"/>
      <c r="R154" s="125"/>
      <c r="S154" s="125"/>
      <c r="T154" s="125"/>
      <c r="U154" s="125"/>
      <c r="V154" s="125"/>
      <c r="W154" s="125"/>
      <c r="X154" s="125"/>
      <c r="Y154" s="125"/>
      <c r="Z154" s="125"/>
    </row>
    <row r="155" spans="1:26" ht="12.75" customHeight="1" x14ac:dyDescent="0.25">
      <c r="A155" s="125"/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5"/>
      <c r="O155" s="125"/>
      <c r="P155" s="125"/>
      <c r="Q155" s="125"/>
      <c r="R155" s="125"/>
      <c r="S155" s="125"/>
      <c r="T155" s="125"/>
      <c r="U155" s="125"/>
      <c r="V155" s="125"/>
      <c r="W155" s="125"/>
      <c r="X155" s="125"/>
      <c r="Y155" s="125"/>
      <c r="Z155" s="125"/>
    </row>
    <row r="156" spans="1:26" ht="12.75" customHeight="1" x14ac:dyDescent="0.25">
      <c r="A156" s="125"/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5"/>
      <c r="O156" s="125"/>
      <c r="P156" s="125"/>
      <c r="Q156" s="125"/>
      <c r="R156" s="125"/>
      <c r="S156" s="125"/>
      <c r="T156" s="125"/>
      <c r="U156" s="125"/>
      <c r="V156" s="125"/>
      <c r="W156" s="125"/>
      <c r="X156" s="125"/>
      <c r="Y156" s="125"/>
      <c r="Z156" s="125"/>
    </row>
    <row r="157" spans="1:26" ht="12.75" customHeight="1" x14ac:dyDescent="0.25">
      <c r="A157" s="125"/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5"/>
      <c r="O157" s="125"/>
      <c r="P157" s="125"/>
      <c r="Q157" s="125"/>
      <c r="R157" s="125"/>
      <c r="S157" s="125"/>
      <c r="T157" s="125"/>
      <c r="U157" s="125"/>
      <c r="V157" s="125"/>
      <c r="W157" s="125"/>
      <c r="X157" s="125"/>
      <c r="Y157" s="125"/>
      <c r="Z157" s="125"/>
    </row>
    <row r="158" spans="1:26" ht="12.75" customHeight="1" x14ac:dyDescent="0.25">
      <c r="A158" s="125"/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5"/>
      <c r="O158" s="125"/>
      <c r="P158" s="125"/>
      <c r="Q158" s="125"/>
      <c r="R158" s="125"/>
      <c r="S158" s="125"/>
      <c r="T158" s="125"/>
      <c r="U158" s="125"/>
      <c r="V158" s="125"/>
      <c r="W158" s="125"/>
      <c r="X158" s="125"/>
      <c r="Y158" s="125"/>
      <c r="Z158" s="125"/>
    </row>
    <row r="159" spans="1:26" ht="12.75" customHeight="1" x14ac:dyDescent="0.25">
      <c r="A159" s="125"/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5"/>
      <c r="U159" s="125"/>
      <c r="V159" s="125"/>
      <c r="W159" s="125"/>
      <c r="X159" s="125"/>
      <c r="Y159" s="125"/>
      <c r="Z159" s="125"/>
    </row>
    <row r="160" spans="1:26" ht="12.75" customHeight="1" x14ac:dyDescent="0.25">
      <c r="A160" s="125"/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  <c r="T160" s="125"/>
      <c r="U160" s="125"/>
      <c r="V160" s="125"/>
      <c r="W160" s="125"/>
      <c r="X160" s="125"/>
      <c r="Y160" s="125"/>
      <c r="Z160" s="125"/>
    </row>
    <row r="161" spans="1:26" ht="12.75" customHeight="1" x14ac:dyDescent="0.25">
      <c r="A161" s="125"/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5"/>
      <c r="O161" s="125"/>
      <c r="P161" s="125"/>
      <c r="Q161" s="125"/>
      <c r="R161" s="125"/>
      <c r="S161" s="125"/>
      <c r="T161" s="125"/>
      <c r="U161" s="125"/>
      <c r="V161" s="125"/>
      <c r="W161" s="125"/>
      <c r="X161" s="125"/>
      <c r="Y161" s="125"/>
      <c r="Z161" s="125"/>
    </row>
    <row r="162" spans="1:26" ht="12.75" customHeight="1" x14ac:dyDescent="0.25">
      <c r="A162" s="125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  <c r="T162" s="125"/>
      <c r="U162" s="125"/>
      <c r="V162" s="125"/>
      <c r="W162" s="125"/>
      <c r="X162" s="125"/>
      <c r="Y162" s="125"/>
      <c r="Z162" s="125"/>
    </row>
    <row r="163" spans="1:26" ht="12.75" customHeight="1" x14ac:dyDescent="0.25">
      <c r="A163" s="125"/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5"/>
      <c r="O163" s="125"/>
      <c r="P163" s="125"/>
      <c r="Q163" s="125"/>
      <c r="R163" s="125"/>
      <c r="S163" s="125"/>
      <c r="T163" s="125"/>
      <c r="U163" s="125"/>
      <c r="V163" s="125"/>
      <c r="W163" s="125"/>
      <c r="X163" s="125"/>
      <c r="Y163" s="125"/>
      <c r="Z163" s="125"/>
    </row>
    <row r="164" spans="1:26" ht="12.75" customHeight="1" x14ac:dyDescent="0.25">
      <c r="A164" s="125"/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5"/>
      <c r="O164" s="125"/>
      <c r="P164" s="125"/>
      <c r="Q164" s="125"/>
      <c r="R164" s="125"/>
      <c r="S164" s="125"/>
      <c r="T164" s="125"/>
      <c r="U164" s="125"/>
      <c r="V164" s="125"/>
      <c r="W164" s="125"/>
      <c r="X164" s="125"/>
      <c r="Y164" s="125"/>
      <c r="Z164" s="125"/>
    </row>
    <row r="165" spans="1:26" ht="12.75" customHeight="1" x14ac:dyDescent="0.25">
      <c r="A165" s="125"/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  <c r="T165" s="125"/>
      <c r="U165" s="125"/>
      <c r="V165" s="125"/>
      <c r="W165" s="125"/>
      <c r="X165" s="125"/>
      <c r="Y165" s="125"/>
      <c r="Z165" s="125"/>
    </row>
    <row r="166" spans="1:26" ht="12.75" customHeight="1" x14ac:dyDescent="0.25">
      <c r="A166" s="125"/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5"/>
      <c r="O166" s="125"/>
      <c r="P166" s="125"/>
      <c r="Q166" s="125"/>
      <c r="R166" s="125"/>
      <c r="S166" s="125"/>
      <c r="T166" s="125"/>
      <c r="U166" s="125"/>
      <c r="V166" s="125"/>
      <c r="W166" s="125"/>
      <c r="X166" s="125"/>
      <c r="Y166" s="125"/>
      <c r="Z166" s="125"/>
    </row>
    <row r="167" spans="1:26" ht="12.75" customHeight="1" x14ac:dyDescent="0.25">
      <c r="A167" s="125"/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5"/>
      <c r="O167" s="125"/>
      <c r="P167" s="125"/>
      <c r="Q167" s="125"/>
      <c r="R167" s="125"/>
      <c r="S167" s="125"/>
      <c r="T167" s="125"/>
      <c r="U167" s="125"/>
      <c r="V167" s="125"/>
      <c r="W167" s="125"/>
      <c r="X167" s="125"/>
      <c r="Y167" s="125"/>
      <c r="Z167" s="125"/>
    </row>
    <row r="168" spans="1:26" ht="12.75" customHeight="1" x14ac:dyDescent="0.25">
      <c r="A168" s="125"/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5"/>
      <c r="O168" s="125"/>
      <c r="P168" s="125"/>
      <c r="Q168" s="125"/>
      <c r="R168" s="125"/>
      <c r="S168" s="125"/>
      <c r="T168" s="125"/>
      <c r="U168" s="125"/>
      <c r="V168" s="125"/>
      <c r="W168" s="125"/>
      <c r="X168" s="125"/>
      <c r="Y168" s="125"/>
      <c r="Z168" s="125"/>
    </row>
    <row r="169" spans="1:26" ht="12.75" customHeight="1" x14ac:dyDescent="0.25">
      <c r="A169" s="125"/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  <c r="T169" s="125"/>
      <c r="U169" s="125"/>
      <c r="V169" s="125"/>
      <c r="W169" s="125"/>
      <c r="X169" s="125"/>
      <c r="Y169" s="125"/>
      <c r="Z169" s="125"/>
    </row>
    <row r="170" spans="1:26" ht="12.75" customHeight="1" x14ac:dyDescent="0.25">
      <c r="A170" s="125"/>
      <c r="B170" s="125"/>
      <c r="C170" s="125"/>
      <c r="D170" s="125"/>
      <c r="E170" s="125"/>
      <c r="F170" s="125"/>
      <c r="G170" s="125"/>
      <c r="H170" s="125"/>
      <c r="I170" s="125"/>
      <c r="J170" s="125"/>
      <c r="K170" s="125"/>
      <c r="L170" s="125"/>
      <c r="M170" s="125"/>
      <c r="N170" s="125"/>
      <c r="O170" s="125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</row>
    <row r="171" spans="1:26" ht="12.75" customHeight="1" x14ac:dyDescent="0.25">
      <c r="A171" s="125"/>
      <c r="B171" s="125"/>
      <c r="C171" s="125"/>
      <c r="D171" s="125"/>
      <c r="E171" s="125"/>
      <c r="F171" s="125"/>
      <c r="G171" s="125"/>
      <c r="H171" s="125"/>
      <c r="I171" s="125"/>
      <c r="J171" s="125"/>
      <c r="K171" s="125"/>
      <c r="L171" s="125"/>
      <c r="M171" s="125"/>
      <c r="N171" s="125"/>
      <c r="O171" s="125"/>
      <c r="P171" s="125"/>
      <c r="Q171" s="125"/>
      <c r="R171" s="125"/>
      <c r="S171" s="125"/>
      <c r="T171" s="125"/>
      <c r="U171" s="125"/>
      <c r="V171" s="125"/>
      <c r="W171" s="125"/>
      <c r="X171" s="125"/>
      <c r="Y171" s="125"/>
      <c r="Z171" s="125"/>
    </row>
    <row r="172" spans="1:26" ht="12.75" customHeight="1" x14ac:dyDescent="0.25">
      <c r="A172" s="125"/>
      <c r="B172" s="125"/>
      <c r="C172" s="125"/>
      <c r="D172" s="125"/>
      <c r="E172" s="125"/>
      <c r="F172" s="125"/>
      <c r="G172" s="125"/>
      <c r="H172" s="125"/>
      <c r="I172" s="125"/>
      <c r="J172" s="125"/>
      <c r="K172" s="125"/>
      <c r="L172" s="125"/>
      <c r="M172" s="125"/>
      <c r="N172" s="125"/>
      <c r="O172" s="125"/>
      <c r="P172" s="125"/>
      <c r="Q172" s="125"/>
      <c r="R172" s="125"/>
      <c r="S172" s="125"/>
      <c r="T172" s="125"/>
      <c r="U172" s="125"/>
      <c r="V172" s="125"/>
      <c r="W172" s="125"/>
      <c r="X172" s="125"/>
      <c r="Y172" s="125"/>
      <c r="Z172" s="125"/>
    </row>
    <row r="173" spans="1:26" ht="12.75" customHeight="1" x14ac:dyDescent="0.25">
      <c r="A173" s="125"/>
      <c r="B173" s="125"/>
      <c r="C173" s="125"/>
      <c r="D173" s="125"/>
      <c r="E173" s="125"/>
      <c r="F173" s="125"/>
      <c r="G173" s="125"/>
      <c r="H173" s="125"/>
      <c r="I173" s="125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  <c r="T173" s="125"/>
      <c r="U173" s="125"/>
      <c r="V173" s="125"/>
      <c r="W173" s="125"/>
      <c r="X173" s="125"/>
      <c r="Y173" s="125"/>
      <c r="Z173" s="125"/>
    </row>
    <row r="174" spans="1:26" ht="12.75" customHeight="1" x14ac:dyDescent="0.25">
      <c r="A174" s="125"/>
      <c r="B174" s="125"/>
      <c r="C174" s="125"/>
      <c r="D174" s="125"/>
      <c r="E174" s="125"/>
      <c r="F174" s="125"/>
      <c r="G174" s="125"/>
      <c r="H174" s="125"/>
      <c r="I174" s="125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  <c r="T174" s="125"/>
      <c r="U174" s="125"/>
      <c r="V174" s="125"/>
      <c r="W174" s="125"/>
      <c r="X174" s="125"/>
      <c r="Y174" s="125"/>
      <c r="Z174" s="125"/>
    </row>
    <row r="175" spans="1:26" ht="12.75" customHeight="1" x14ac:dyDescent="0.25">
      <c r="A175" s="125"/>
      <c r="B175" s="125"/>
      <c r="C175" s="125"/>
      <c r="D175" s="125"/>
      <c r="E175" s="125"/>
      <c r="F175" s="125"/>
      <c r="G175" s="125"/>
      <c r="H175" s="125"/>
      <c r="I175" s="125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  <c r="T175" s="125"/>
      <c r="U175" s="125"/>
      <c r="V175" s="125"/>
      <c r="W175" s="125"/>
      <c r="X175" s="125"/>
      <c r="Y175" s="125"/>
      <c r="Z175" s="125"/>
    </row>
    <row r="176" spans="1:26" ht="12.75" customHeight="1" x14ac:dyDescent="0.25">
      <c r="A176" s="125"/>
      <c r="B176" s="125"/>
      <c r="C176" s="125"/>
      <c r="D176" s="125"/>
      <c r="E176" s="125"/>
      <c r="F176" s="125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25"/>
      <c r="Y176" s="125"/>
      <c r="Z176" s="125"/>
    </row>
    <row r="177" spans="1:26" ht="12.75" customHeight="1" x14ac:dyDescent="0.25">
      <c r="A177" s="125"/>
      <c r="B177" s="125"/>
      <c r="C177" s="125"/>
      <c r="D177" s="125"/>
      <c r="E177" s="125"/>
      <c r="F177" s="125"/>
      <c r="G177" s="125"/>
      <c r="H177" s="125"/>
      <c r="I177" s="125"/>
      <c r="J177" s="125"/>
      <c r="K177" s="125"/>
      <c r="L177" s="125"/>
      <c r="M177" s="125"/>
      <c r="N177" s="125"/>
      <c r="O177" s="125"/>
      <c r="P177" s="125"/>
      <c r="Q177" s="125"/>
      <c r="R177" s="125"/>
      <c r="S177" s="125"/>
      <c r="T177" s="125"/>
      <c r="U177" s="125"/>
      <c r="V177" s="125"/>
      <c r="W177" s="125"/>
      <c r="X177" s="125"/>
      <c r="Y177" s="125"/>
      <c r="Z177" s="125"/>
    </row>
    <row r="178" spans="1:26" ht="12.75" customHeight="1" x14ac:dyDescent="0.25">
      <c r="A178" s="125"/>
      <c r="B178" s="125"/>
      <c r="C178" s="125"/>
      <c r="D178" s="125"/>
      <c r="E178" s="125"/>
      <c r="F178" s="125"/>
      <c r="G178" s="125"/>
      <c r="H178" s="125"/>
      <c r="I178" s="125"/>
      <c r="J178" s="125"/>
      <c r="K178" s="125"/>
      <c r="L178" s="125"/>
      <c r="M178" s="125"/>
      <c r="N178" s="125"/>
      <c r="O178" s="125"/>
      <c r="P178" s="125"/>
      <c r="Q178" s="125"/>
      <c r="R178" s="125"/>
      <c r="S178" s="125"/>
      <c r="T178" s="125"/>
      <c r="U178" s="125"/>
      <c r="V178" s="125"/>
      <c r="W178" s="125"/>
      <c r="X178" s="125"/>
      <c r="Y178" s="125"/>
      <c r="Z178" s="125"/>
    </row>
    <row r="179" spans="1:26" ht="12.75" customHeight="1" x14ac:dyDescent="0.25">
      <c r="A179" s="125"/>
      <c r="B179" s="125"/>
      <c r="C179" s="125"/>
      <c r="D179" s="125"/>
      <c r="E179" s="125"/>
      <c r="F179" s="125"/>
      <c r="G179" s="125"/>
      <c r="H179" s="125"/>
      <c r="I179" s="125"/>
      <c r="J179" s="125"/>
      <c r="K179" s="125"/>
      <c r="L179" s="125"/>
      <c r="M179" s="125"/>
      <c r="N179" s="125"/>
      <c r="O179" s="125"/>
      <c r="P179" s="125"/>
      <c r="Q179" s="125"/>
      <c r="R179" s="125"/>
      <c r="S179" s="125"/>
      <c r="T179" s="125"/>
      <c r="U179" s="125"/>
      <c r="V179" s="125"/>
      <c r="W179" s="125"/>
      <c r="X179" s="125"/>
      <c r="Y179" s="125"/>
      <c r="Z179" s="125"/>
    </row>
    <row r="180" spans="1:26" ht="12.75" customHeight="1" x14ac:dyDescent="0.25">
      <c r="A180" s="125"/>
      <c r="B180" s="125"/>
      <c r="C180" s="125"/>
      <c r="D180" s="125"/>
      <c r="E180" s="125"/>
      <c r="F180" s="125"/>
      <c r="G180" s="125"/>
      <c r="H180" s="125"/>
      <c r="I180" s="125"/>
      <c r="J180" s="125"/>
      <c r="K180" s="125"/>
      <c r="L180" s="125"/>
      <c r="M180" s="125"/>
      <c r="N180" s="125"/>
      <c r="O180" s="125"/>
      <c r="P180" s="125"/>
      <c r="Q180" s="125"/>
      <c r="R180" s="125"/>
      <c r="S180" s="125"/>
      <c r="T180" s="125"/>
      <c r="U180" s="125"/>
      <c r="V180" s="125"/>
      <c r="W180" s="125"/>
      <c r="X180" s="125"/>
      <c r="Y180" s="125"/>
      <c r="Z180" s="125"/>
    </row>
    <row r="181" spans="1:26" ht="12.75" customHeight="1" x14ac:dyDescent="0.25">
      <c r="A181" s="125"/>
      <c r="B181" s="125"/>
      <c r="C181" s="125"/>
      <c r="D181" s="125"/>
      <c r="E181" s="125"/>
      <c r="F181" s="125"/>
      <c r="G181" s="125"/>
      <c r="H181" s="125"/>
      <c r="I181" s="125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  <c r="T181" s="125"/>
      <c r="U181" s="125"/>
      <c r="V181" s="125"/>
      <c r="W181" s="125"/>
      <c r="X181" s="125"/>
      <c r="Y181" s="125"/>
      <c r="Z181" s="125"/>
    </row>
    <row r="182" spans="1:26" ht="12.75" customHeight="1" x14ac:dyDescent="0.25">
      <c r="A182" s="125"/>
      <c r="B182" s="125"/>
      <c r="C182" s="125"/>
      <c r="D182" s="125"/>
      <c r="E182" s="125"/>
      <c r="F182" s="125"/>
      <c r="G182" s="125"/>
      <c r="H182" s="125"/>
      <c r="I182" s="125"/>
      <c r="J182" s="125"/>
      <c r="K182" s="125"/>
      <c r="L182" s="125"/>
      <c r="M182" s="125"/>
      <c r="N182" s="125"/>
      <c r="O182" s="125"/>
      <c r="P182" s="125"/>
      <c r="Q182" s="125"/>
      <c r="R182" s="125"/>
      <c r="S182" s="125"/>
      <c r="T182" s="125"/>
      <c r="U182" s="125"/>
      <c r="V182" s="125"/>
      <c r="W182" s="125"/>
      <c r="X182" s="125"/>
      <c r="Y182" s="125"/>
      <c r="Z182" s="125"/>
    </row>
    <row r="183" spans="1:26" ht="12.75" customHeight="1" x14ac:dyDescent="0.25">
      <c r="A183" s="125"/>
      <c r="B183" s="125"/>
      <c r="C183" s="125"/>
      <c r="D183" s="125"/>
      <c r="E183" s="125"/>
      <c r="F183" s="125"/>
      <c r="G183" s="125"/>
      <c r="H183" s="125"/>
      <c r="I183" s="125"/>
      <c r="J183" s="125"/>
      <c r="K183" s="125"/>
      <c r="L183" s="125"/>
      <c r="M183" s="125"/>
      <c r="N183" s="125"/>
      <c r="O183" s="125"/>
      <c r="P183" s="125"/>
      <c r="Q183" s="125"/>
      <c r="R183" s="125"/>
      <c r="S183" s="125"/>
      <c r="T183" s="125"/>
      <c r="U183" s="125"/>
      <c r="V183" s="125"/>
      <c r="W183" s="125"/>
      <c r="X183" s="125"/>
      <c r="Y183" s="125"/>
      <c r="Z183" s="125"/>
    </row>
    <row r="184" spans="1:26" ht="12.75" customHeight="1" x14ac:dyDescent="0.25">
      <c r="A184" s="125"/>
      <c r="B184" s="125"/>
      <c r="C184" s="125"/>
      <c r="D184" s="125"/>
      <c r="E184" s="125"/>
      <c r="F184" s="125"/>
      <c r="G184" s="125"/>
      <c r="H184" s="125"/>
      <c r="I184" s="125"/>
      <c r="J184" s="125"/>
      <c r="K184" s="125"/>
      <c r="L184" s="125"/>
      <c r="M184" s="125"/>
      <c r="N184" s="125"/>
      <c r="O184" s="125"/>
      <c r="P184" s="125"/>
      <c r="Q184" s="125"/>
      <c r="R184" s="125"/>
      <c r="S184" s="125"/>
      <c r="T184" s="125"/>
      <c r="U184" s="125"/>
      <c r="V184" s="125"/>
      <c r="W184" s="125"/>
      <c r="X184" s="125"/>
      <c r="Y184" s="125"/>
      <c r="Z184" s="125"/>
    </row>
    <row r="185" spans="1:26" ht="12.75" customHeight="1" x14ac:dyDescent="0.25">
      <c r="A185" s="125"/>
      <c r="B185" s="125"/>
      <c r="C185" s="125"/>
      <c r="D185" s="125"/>
      <c r="E185" s="125"/>
      <c r="F185" s="125"/>
      <c r="G185" s="125"/>
      <c r="H185" s="125"/>
      <c r="I185" s="125"/>
      <c r="J185" s="125"/>
      <c r="K185" s="125"/>
      <c r="L185" s="125"/>
      <c r="M185" s="125"/>
      <c r="N185" s="125"/>
      <c r="O185" s="125"/>
      <c r="P185" s="125"/>
      <c r="Q185" s="125"/>
      <c r="R185" s="125"/>
      <c r="S185" s="125"/>
      <c r="T185" s="125"/>
      <c r="U185" s="125"/>
      <c r="V185" s="125"/>
      <c r="W185" s="125"/>
      <c r="X185" s="125"/>
      <c r="Y185" s="125"/>
      <c r="Z185" s="125"/>
    </row>
    <row r="186" spans="1:26" ht="12.75" customHeight="1" x14ac:dyDescent="0.25">
      <c r="A186" s="125"/>
      <c r="B186" s="125"/>
      <c r="C186" s="125"/>
      <c r="D186" s="125"/>
      <c r="E186" s="125"/>
      <c r="F186" s="125"/>
      <c r="G186" s="125"/>
      <c r="H186" s="125"/>
      <c r="I186" s="125"/>
      <c r="J186" s="125"/>
      <c r="K186" s="125"/>
      <c r="L186" s="125"/>
      <c r="M186" s="125"/>
      <c r="N186" s="125"/>
      <c r="O186" s="125"/>
      <c r="P186" s="125"/>
      <c r="Q186" s="125"/>
      <c r="R186" s="125"/>
      <c r="S186" s="125"/>
      <c r="T186" s="125"/>
      <c r="U186" s="125"/>
      <c r="V186" s="125"/>
      <c r="W186" s="125"/>
      <c r="X186" s="125"/>
      <c r="Y186" s="125"/>
      <c r="Z186" s="125"/>
    </row>
    <row r="187" spans="1:26" ht="12.75" customHeight="1" x14ac:dyDescent="0.25">
      <c r="A187" s="125"/>
      <c r="B187" s="125"/>
      <c r="C187" s="125"/>
      <c r="D187" s="125"/>
      <c r="E187" s="125"/>
      <c r="F187" s="125"/>
      <c r="G187" s="125"/>
      <c r="H187" s="125"/>
      <c r="I187" s="125"/>
      <c r="J187" s="125"/>
      <c r="K187" s="125"/>
      <c r="L187" s="125"/>
      <c r="M187" s="125"/>
      <c r="N187" s="125"/>
      <c r="O187" s="125"/>
      <c r="P187" s="125"/>
      <c r="Q187" s="125"/>
      <c r="R187" s="125"/>
      <c r="S187" s="125"/>
      <c r="T187" s="125"/>
      <c r="U187" s="125"/>
      <c r="V187" s="125"/>
      <c r="W187" s="125"/>
      <c r="X187" s="125"/>
      <c r="Y187" s="125"/>
      <c r="Z187" s="125"/>
    </row>
    <row r="188" spans="1:26" ht="12.75" customHeight="1" x14ac:dyDescent="0.25">
      <c r="A188" s="125"/>
      <c r="B188" s="125"/>
      <c r="C188" s="125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125"/>
      <c r="Z188" s="125"/>
    </row>
    <row r="189" spans="1:26" ht="12.75" customHeight="1" x14ac:dyDescent="0.25">
      <c r="A189" s="125"/>
      <c r="B189" s="125"/>
      <c r="C189" s="125"/>
      <c r="D189" s="125"/>
      <c r="E189" s="125"/>
      <c r="F189" s="125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25"/>
      <c r="Y189" s="125"/>
      <c r="Z189" s="125"/>
    </row>
    <row r="190" spans="1:26" ht="12.75" customHeight="1" x14ac:dyDescent="0.25">
      <c r="A190" s="125"/>
      <c r="B190" s="125"/>
      <c r="C190" s="125"/>
      <c r="D190" s="125"/>
      <c r="E190" s="125"/>
      <c r="F190" s="125"/>
      <c r="G190" s="125"/>
      <c r="H190" s="125"/>
      <c r="I190" s="125"/>
      <c r="J190" s="125"/>
      <c r="K190" s="125"/>
      <c r="L190" s="125"/>
      <c r="M190" s="125"/>
      <c r="N190" s="125"/>
      <c r="O190" s="125"/>
      <c r="P190" s="125"/>
      <c r="Q190" s="125"/>
      <c r="R190" s="125"/>
      <c r="S190" s="125"/>
      <c r="T190" s="125"/>
      <c r="U190" s="125"/>
      <c r="V190" s="125"/>
      <c r="W190" s="125"/>
      <c r="X190" s="125"/>
      <c r="Y190" s="125"/>
      <c r="Z190" s="125"/>
    </row>
    <row r="191" spans="1:26" ht="12.75" customHeight="1" x14ac:dyDescent="0.25">
      <c r="A191" s="125"/>
      <c r="B191" s="125"/>
      <c r="C191" s="125"/>
      <c r="D191" s="125"/>
      <c r="E191" s="125"/>
      <c r="F191" s="125"/>
      <c r="G191" s="125"/>
      <c r="H191" s="125"/>
      <c r="I191" s="125"/>
      <c r="J191" s="125"/>
      <c r="K191" s="125"/>
      <c r="L191" s="125"/>
      <c r="M191" s="125"/>
      <c r="N191" s="125"/>
      <c r="O191" s="125"/>
      <c r="P191" s="125"/>
      <c r="Q191" s="125"/>
      <c r="R191" s="125"/>
      <c r="S191" s="125"/>
      <c r="T191" s="125"/>
      <c r="U191" s="125"/>
      <c r="V191" s="125"/>
      <c r="W191" s="125"/>
      <c r="X191" s="125"/>
      <c r="Y191" s="125"/>
      <c r="Z191" s="125"/>
    </row>
    <row r="192" spans="1:26" ht="12.75" customHeight="1" x14ac:dyDescent="0.25">
      <c r="A192" s="125"/>
      <c r="B192" s="125"/>
      <c r="C192" s="125"/>
      <c r="D192" s="125"/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125"/>
    </row>
    <row r="193" spans="1:26" ht="12.75" customHeight="1" x14ac:dyDescent="0.25">
      <c r="A193" s="125"/>
      <c r="B193" s="125"/>
      <c r="C193" s="125"/>
      <c r="D193" s="125"/>
      <c r="E193" s="125"/>
      <c r="F193" s="125"/>
      <c r="G193" s="125"/>
      <c r="H193" s="125"/>
      <c r="I193" s="125"/>
      <c r="J193" s="125"/>
      <c r="K193" s="125"/>
      <c r="L193" s="125"/>
      <c r="M193" s="125"/>
      <c r="N193" s="125"/>
      <c r="O193" s="125"/>
      <c r="P193" s="125"/>
      <c r="Q193" s="125"/>
      <c r="R193" s="125"/>
      <c r="S193" s="125"/>
      <c r="T193" s="125"/>
      <c r="U193" s="125"/>
      <c r="V193" s="125"/>
      <c r="W193" s="125"/>
      <c r="X193" s="125"/>
      <c r="Y193" s="125"/>
      <c r="Z193" s="125"/>
    </row>
    <row r="194" spans="1:26" ht="12.75" customHeight="1" x14ac:dyDescent="0.25">
      <c r="A194" s="125"/>
      <c r="B194" s="125"/>
      <c r="C194" s="125"/>
      <c r="D194" s="125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25"/>
      <c r="Y194" s="125"/>
      <c r="Z194" s="125"/>
    </row>
    <row r="195" spans="1:26" ht="12.75" customHeight="1" x14ac:dyDescent="0.25">
      <c r="A195" s="125"/>
      <c r="B195" s="125"/>
      <c r="C195" s="125"/>
      <c r="D195" s="125"/>
      <c r="E195" s="125"/>
      <c r="F195" s="125"/>
      <c r="G195" s="125"/>
      <c r="H195" s="125"/>
      <c r="I195" s="125"/>
      <c r="J195" s="125"/>
      <c r="K195" s="125"/>
      <c r="L195" s="125"/>
      <c r="M195" s="125"/>
      <c r="N195" s="125"/>
      <c r="O195" s="125"/>
      <c r="P195" s="125"/>
      <c r="Q195" s="125"/>
      <c r="R195" s="125"/>
      <c r="S195" s="125"/>
      <c r="T195" s="125"/>
      <c r="U195" s="125"/>
      <c r="V195" s="125"/>
      <c r="W195" s="125"/>
      <c r="X195" s="125"/>
      <c r="Y195" s="125"/>
      <c r="Z195" s="125"/>
    </row>
    <row r="196" spans="1:26" ht="12.75" customHeight="1" x14ac:dyDescent="0.25">
      <c r="A196" s="125"/>
      <c r="B196" s="125"/>
      <c r="C196" s="125"/>
      <c r="D196" s="125"/>
      <c r="E196" s="125"/>
      <c r="F196" s="125"/>
      <c r="G196" s="125"/>
      <c r="H196" s="125"/>
      <c r="I196" s="125"/>
      <c r="J196" s="125"/>
      <c r="K196" s="125"/>
      <c r="L196" s="125"/>
      <c r="M196" s="125"/>
      <c r="N196" s="125"/>
      <c r="O196" s="125"/>
      <c r="P196" s="125"/>
      <c r="Q196" s="125"/>
      <c r="R196" s="125"/>
      <c r="S196" s="125"/>
      <c r="T196" s="125"/>
      <c r="U196" s="125"/>
      <c r="V196" s="125"/>
      <c r="W196" s="125"/>
      <c r="X196" s="125"/>
      <c r="Y196" s="125"/>
      <c r="Z196" s="125"/>
    </row>
    <row r="197" spans="1:26" ht="12.75" customHeight="1" x14ac:dyDescent="0.25">
      <c r="A197" s="125"/>
      <c r="B197" s="125"/>
      <c r="C197" s="125"/>
      <c r="D197" s="125"/>
      <c r="E197" s="125"/>
      <c r="F197" s="125"/>
      <c r="G197" s="125"/>
      <c r="H197" s="125"/>
      <c r="I197" s="125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  <c r="T197" s="125"/>
      <c r="U197" s="125"/>
      <c r="V197" s="125"/>
      <c r="W197" s="125"/>
      <c r="X197" s="125"/>
      <c r="Y197" s="125"/>
      <c r="Z197" s="125"/>
    </row>
    <row r="198" spans="1:26" ht="12.75" customHeight="1" x14ac:dyDescent="0.25">
      <c r="A198" s="125"/>
      <c r="B198" s="125"/>
      <c r="C198" s="125"/>
      <c r="D198" s="125"/>
      <c r="E198" s="125"/>
      <c r="F198" s="125"/>
      <c r="G198" s="125"/>
      <c r="H198" s="125"/>
      <c r="I198" s="125"/>
      <c r="J198" s="125"/>
      <c r="K198" s="125"/>
      <c r="L198" s="125"/>
      <c r="M198" s="125"/>
      <c r="N198" s="125"/>
      <c r="O198" s="125"/>
      <c r="P198" s="125"/>
      <c r="Q198" s="125"/>
      <c r="R198" s="125"/>
      <c r="S198" s="125"/>
      <c r="T198" s="125"/>
      <c r="U198" s="125"/>
      <c r="V198" s="125"/>
      <c r="W198" s="125"/>
      <c r="X198" s="125"/>
      <c r="Y198" s="125"/>
      <c r="Z198" s="125"/>
    </row>
    <row r="199" spans="1:26" ht="12.75" customHeight="1" x14ac:dyDescent="0.25">
      <c r="A199" s="125"/>
      <c r="B199" s="125"/>
      <c r="C199" s="125"/>
      <c r="D199" s="125"/>
      <c r="E199" s="125"/>
      <c r="F199" s="125"/>
      <c r="G199" s="125"/>
      <c r="H199" s="125"/>
      <c r="I199" s="125"/>
      <c r="J199" s="125"/>
      <c r="K199" s="125"/>
      <c r="L199" s="125"/>
      <c r="M199" s="125"/>
      <c r="N199" s="125"/>
      <c r="O199" s="125"/>
      <c r="P199" s="125"/>
      <c r="Q199" s="125"/>
      <c r="R199" s="125"/>
      <c r="S199" s="125"/>
      <c r="T199" s="125"/>
      <c r="U199" s="125"/>
      <c r="V199" s="125"/>
      <c r="W199" s="125"/>
      <c r="X199" s="125"/>
      <c r="Y199" s="125"/>
      <c r="Z199" s="125"/>
    </row>
    <row r="200" spans="1:26" ht="12.75" customHeight="1" x14ac:dyDescent="0.25">
      <c r="A200" s="125"/>
      <c r="B200" s="125"/>
      <c r="C200" s="125"/>
      <c r="D200" s="125"/>
      <c r="E200" s="125"/>
      <c r="F200" s="125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25"/>
      <c r="Y200" s="125"/>
      <c r="Z200" s="125"/>
    </row>
    <row r="201" spans="1:26" ht="12.75" customHeight="1" x14ac:dyDescent="0.25">
      <c r="A201" s="125"/>
      <c r="B201" s="125"/>
      <c r="C201" s="125"/>
      <c r="D201" s="125"/>
      <c r="E201" s="125"/>
      <c r="F201" s="125"/>
      <c r="G201" s="125"/>
      <c r="H201" s="125"/>
      <c r="I201" s="125"/>
      <c r="J201" s="125"/>
      <c r="K201" s="125"/>
      <c r="L201" s="125"/>
      <c r="M201" s="125"/>
      <c r="N201" s="125"/>
      <c r="O201" s="125"/>
      <c r="P201" s="125"/>
      <c r="Q201" s="125"/>
      <c r="R201" s="125"/>
      <c r="S201" s="125"/>
      <c r="T201" s="125"/>
      <c r="U201" s="125"/>
      <c r="V201" s="125"/>
      <c r="W201" s="125"/>
      <c r="X201" s="125"/>
      <c r="Y201" s="125"/>
      <c r="Z201" s="125"/>
    </row>
    <row r="202" spans="1:26" ht="12.75" customHeight="1" x14ac:dyDescent="0.25">
      <c r="A202" s="125"/>
      <c r="B202" s="125"/>
      <c r="C202" s="125"/>
      <c r="D202" s="125"/>
      <c r="E202" s="125"/>
      <c r="F202" s="125"/>
      <c r="G202" s="125"/>
      <c r="H202" s="125"/>
      <c r="I202" s="125"/>
      <c r="J202" s="125"/>
      <c r="K202" s="125"/>
      <c r="L202" s="125"/>
      <c r="M202" s="125"/>
      <c r="N202" s="125"/>
      <c r="O202" s="125"/>
      <c r="P202" s="125"/>
      <c r="Q202" s="125"/>
      <c r="R202" s="125"/>
      <c r="S202" s="125"/>
      <c r="T202" s="125"/>
      <c r="U202" s="125"/>
      <c r="V202" s="125"/>
      <c r="W202" s="125"/>
      <c r="X202" s="125"/>
      <c r="Y202" s="125"/>
      <c r="Z202" s="125"/>
    </row>
    <row r="203" spans="1:26" ht="12.75" customHeight="1" x14ac:dyDescent="0.25">
      <c r="A203" s="125"/>
      <c r="B203" s="125"/>
      <c r="C203" s="125"/>
      <c r="D203" s="125"/>
      <c r="E203" s="125"/>
      <c r="F203" s="125"/>
      <c r="G203" s="125"/>
      <c r="H203" s="125"/>
      <c r="I203" s="125"/>
      <c r="J203" s="125"/>
      <c r="K203" s="125"/>
      <c r="L203" s="125"/>
      <c r="M203" s="125"/>
      <c r="N203" s="125"/>
      <c r="O203" s="125"/>
      <c r="P203" s="125"/>
      <c r="Q203" s="125"/>
      <c r="R203" s="125"/>
      <c r="S203" s="125"/>
      <c r="T203" s="125"/>
      <c r="U203" s="125"/>
      <c r="V203" s="125"/>
      <c r="W203" s="125"/>
      <c r="X203" s="125"/>
      <c r="Y203" s="125"/>
      <c r="Z203" s="125"/>
    </row>
    <row r="204" spans="1:26" ht="12.75" customHeight="1" x14ac:dyDescent="0.25">
      <c r="A204" s="125"/>
      <c r="B204" s="125"/>
      <c r="C204" s="125"/>
      <c r="D204" s="125"/>
      <c r="E204" s="125"/>
      <c r="F204" s="125"/>
      <c r="G204" s="125"/>
      <c r="H204" s="125"/>
      <c r="I204" s="125"/>
      <c r="J204" s="125"/>
      <c r="K204" s="125"/>
      <c r="L204" s="125"/>
      <c r="M204" s="125"/>
      <c r="N204" s="125"/>
      <c r="O204" s="125"/>
      <c r="P204" s="125"/>
      <c r="Q204" s="125"/>
      <c r="R204" s="125"/>
      <c r="S204" s="125"/>
      <c r="T204" s="125"/>
      <c r="U204" s="125"/>
      <c r="V204" s="125"/>
      <c r="W204" s="125"/>
      <c r="X204" s="125"/>
      <c r="Y204" s="125"/>
      <c r="Z204" s="125"/>
    </row>
    <row r="205" spans="1:26" ht="12.75" customHeight="1" x14ac:dyDescent="0.25">
      <c r="A205" s="125"/>
      <c r="B205" s="125"/>
      <c r="C205" s="125"/>
      <c r="D205" s="125"/>
      <c r="E205" s="125"/>
      <c r="F205" s="125"/>
      <c r="G205" s="125"/>
      <c r="H205" s="125"/>
      <c r="I205" s="125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</row>
    <row r="206" spans="1:26" ht="12.75" customHeight="1" x14ac:dyDescent="0.25">
      <c r="A206" s="125"/>
      <c r="B206" s="125"/>
      <c r="C206" s="125"/>
      <c r="D206" s="125"/>
      <c r="E206" s="125"/>
      <c r="F206" s="125"/>
      <c r="G206" s="125"/>
      <c r="H206" s="125"/>
      <c r="I206" s="125"/>
      <c r="J206" s="125"/>
      <c r="K206" s="125"/>
      <c r="L206" s="125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X206" s="125"/>
      <c r="Y206" s="125"/>
      <c r="Z206" s="125"/>
    </row>
    <row r="207" spans="1:26" ht="12.75" customHeight="1" x14ac:dyDescent="0.25">
      <c r="A207" s="125"/>
      <c r="B207" s="125"/>
      <c r="C207" s="125"/>
      <c r="D207" s="125"/>
      <c r="E207" s="125"/>
      <c r="F207" s="125"/>
      <c r="G207" s="125"/>
      <c r="H207" s="125"/>
      <c r="I207" s="125"/>
      <c r="J207" s="125"/>
      <c r="K207" s="125"/>
      <c r="L207" s="125"/>
      <c r="M207" s="125"/>
      <c r="N207" s="125"/>
      <c r="O207" s="125"/>
      <c r="P207" s="125"/>
      <c r="Q207" s="125"/>
      <c r="R207" s="125"/>
      <c r="S207" s="125"/>
      <c r="T207" s="125"/>
      <c r="U207" s="125"/>
      <c r="V207" s="125"/>
      <c r="W207" s="125"/>
      <c r="X207" s="125"/>
      <c r="Y207" s="125"/>
      <c r="Z207" s="125"/>
    </row>
    <row r="208" spans="1:26" ht="12.75" customHeight="1" x14ac:dyDescent="0.25">
      <c r="A208" s="125"/>
      <c r="B208" s="125"/>
      <c r="C208" s="125"/>
      <c r="D208" s="125"/>
      <c r="E208" s="125"/>
      <c r="F208" s="125"/>
      <c r="G208" s="125"/>
      <c r="H208" s="125"/>
      <c r="I208" s="125"/>
      <c r="J208" s="125"/>
      <c r="K208" s="125"/>
      <c r="L208" s="125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25"/>
      <c r="Y208" s="125"/>
      <c r="Z208" s="125"/>
    </row>
    <row r="209" spans="1:26" ht="12.75" customHeight="1" x14ac:dyDescent="0.25">
      <c r="A209" s="125"/>
      <c r="B209" s="125"/>
      <c r="C209" s="125"/>
      <c r="D209" s="125"/>
      <c r="E209" s="125"/>
      <c r="F209" s="125"/>
      <c r="G209" s="125"/>
      <c r="H209" s="125"/>
      <c r="I209" s="125"/>
      <c r="J209" s="125"/>
      <c r="K209" s="125"/>
      <c r="L209" s="125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25"/>
      <c r="Y209" s="125"/>
      <c r="Z209" s="125"/>
    </row>
    <row r="210" spans="1:26" ht="12.75" customHeight="1" x14ac:dyDescent="0.25">
      <c r="A210" s="125"/>
      <c r="B210" s="125"/>
      <c r="C210" s="125"/>
      <c r="D210" s="125"/>
      <c r="E210" s="125"/>
      <c r="F210" s="125"/>
      <c r="G210" s="125"/>
      <c r="H210" s="125"/>
      <c r="I210" s="125"/>
      <c r="J210" s="125"/>
      <c r="K210" s="125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25"/>
      <c r="Y210" s="125"/>
      <c r="Z210" s="125"/>
    </row>
    <row r="211" spans="1:26" ht="12.75" customHeight="1" x14ac:dyDescent="0.25">
      <c r="A211" s="125"/>
      <c r="B211" s="125"/>
      <c r="C211" s="125"/>
      <c r="D211" s="125"/>
      <c r="E211" s="125"/>
      <c r="F211" s="125"/>
      <c r="G211" s="125"/>
      <c r="H211" s="125"/>
      <c r="I211" s="125"/>
      <c r="J211" s="125"/>
      <c r="K211" s="125"/>
      <c r="L211" s="125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X211" s="125"/>
      <c r="Y211" s="125"/>
      <c r="Z211" s="125"/>
    </row>
    <row r="212" spans="1:26" ht="12.75" customHeight="1" x14ac:dyDescent="0.25">
      <c r="A212" s="125"/>
      <c r="B212" s="125"/>
      <c r="C212" s="125"/>
      <c r="D212" s="125"/>
      <c r="E212" s="125"/>
      <c r="F212" s="125"/>
      <c r="G212" s="125"/>
      <c r="H212" s="125"/>
      <c r="I212" s="125"/>
      <c r="J212" s="125"/>
      <c r="K212" s="125"/>
      <c r="L212" s="125"/>
      <c r="M212" s="125"/>
      <c r="N212" s="125"/>
      <c r="O212" s="125"/>
      <c r="P212" s="125"/>
      <c r="Q212" s="125"/>
      <c r="R212" s="125"/>
      <c r="S212" s="125"/>
      <c r="T212" s="125"/>
      <c r="U212" s="125"/>
      <c r="V212" s="125"/>
      <c r="W212" s="125"/>
      <c r="X212" s="125"/>
      <c r="Y212" s="125"/>
      <c r="Z212" s="125"/>
    </row>
    <row r="213" spans="1:26" ht="12.75" customHeight="1" x14ac:dyDescent="0.25">
      <c r="A213" s="125"/>
      <c r="B213" s="125"/>
      <c r="C213" s="125"/>
      <c r="D213" s="125"/>
      <c r="E213" s="125"/>
      <c r="F213" s="125"/>
      <c r="G213" s="125"/>
      <c r="H213" s="125"/>
      <c r="I213" s="125"/>
      <c r="J213" s="125"/>
      <c r="K213" s="125"/>
      <c r="L213" s="125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25"/>
      <c r="Y213" s="125"/>
      <c r="Z213" s="125"/>
    </row>
    <row r="214" spans="1:26" ht="12.75" customHeight="1" x14ac:dyDescent="0.25">
      <c r="A214" s="125"/>
      <c r="B214" s="125"/>
      <c r="C214" s="125"/>
      <c r="D214" s="125"/>
      <c r="E214" s="125"/>
      <c r="F214" s="125"/>
      <c r="G214" s="125"/>
      <c r="H214" s="125"/>
      <c r="I214" s="125"/>
      <c r="J214" s="125"/>
      <c r="K214" s="125"/>
      <c r="L214" s="125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25"/>
      <c r="Y214" s="125"/>
      <c r="Z214" s="125"/>
    </row>
    <row r="215" spans="1:26" ht="12.75" customHeight="1" x14ac:dyDescent="0.25">
      <c r="A215" s="125"/>
      <c r="B215" s="125"/>
      <c r="C215" s="125"/>
      <c r="D215" s="125"/>
      <c r="E215" s="125"/>
      <c r="F215" s="125"/>
      <c r="G215" s="125"/>
      <c r="H215" s="125"/>
      <c r="I215" s="125"/>
      <c r="J215" s="125"/>
      <c r="K215" s="125"/>
      <c r="L215" s="125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25"/>
      <c r="Y215" s="125"/>
      <c r="Z215" s="125"/>
    </row>
    <row r="216" spans="1:26" ht="12.75" customHeight="1" x14ac:dyDescent="0.25">
      <c r="A216" s="125"/>
      <c r="B216" s="125"/>
      <c r="C216" s="125"/>
      <c r="D216" s="125"/>
      <c r="E216" s="125"/>
      <c r="F216" s="125"/>
      <c r="G216" s="125"/>
      <c r="H216" s="125"/>
      <c r="I216" s="125"/>
      <c r="J216" s="125"/>
      <c r="K216" s="125"/>
      <c r="L216" s="125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25"/>
      <c r="Y216" s="125"/>
      <c r="Z216" s="125"/>
    </row>
    <row r="217" spans="1:26" ht="12.75" customHeight="1" x14ac:dyDescent="0.25">
      <c r="A217" s="125"/>
      <c r="B217" s="125"/>
      <c r="C217" s="125"/>
      <c r="D217" s="125"/>
      <c r="E217" s="125"/>
      <c r="F217" s="125"/>
      <c r="G217" s="125"/>
      <c r="H217" s="125"/>
      <c r="I217" s="125"/>
      <c r="J217" s="125"/>
      <c r="K217" s="125"/>
      <c r="L217" s="125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25"/>
      <c r="Y217" s="125"/>
      <c r="Z217" s="125"/>
    </row>
    <row r="218" spans="1:26" ht="12.75" customHeight="1" x14ac:dyDescent="0.25">
      <c r="A218" s="125"/>
      <c r="B218" s="125"/>
      <c r="C218" s="125"/>
      <c r="D218" s="125"/>
      <c r="E218" s="125"/>
      <c r="F218" s="125"/>
      <c r="G218" s="125"/>
      <c r="H218" s="125"/>
      <c r="I218" s="125"/>
      <c r="J218" s="125"/>
      <c r="K218" s="125"/>
      <c r="L218" s="125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25"/>
      <c r="Y218" s="125"/>
      <c r="Z218" s="125"/>
    </row>
    <row r="219" spans="1:26" ht="12.75" customHeight="1" x14ac:dyDescent="0.25">
      <c r="A219" s="125"/>
      <c r="B219" s="125"/>
      <c r="C219" s="125"/>
      <c r="D219" s="125"/>
      <c r="E219" s="125"/>
      <c r="F219" s="125"/>
      <c r="G219" s="125"/>
      <c r="H219" s="125"/>
      <c r="I219" s="125"/>
      <c r="J219" s="125"/>
      <c r="K219" s="125"/>
      <c r="L219" s="125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25"/>
      <c r="Y219" s="125"/>
      <c r="Z219" s="125"/>
    </row>
    <row r="220" spans="1:26" ht="12.75" customHeight="1" x14ac:dyDescent="0.25">
      <c r="A220" s="125"/>
      <c r="B220" s="125"/>
      <c r="C220" s="125"/>
      <c r="D220" s="125"/>
      <c r="E220" s="125"/>
      <c r="F220" s="125"/>
      <c r="G220" s="125"/>
      <c r="H220" s="125"/>
      <c r="I220" s="125"/>
      <c r="J220" s="125"/>
      <c r="K220" s="125"/>
      <c r="L220" s="125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25"/>
      <c r="Y220" s="125"/>
      <c r="Z220" s="125"/>
    </row>
    <row r="221" spans="1:26" ht="12.75" customHeight="1" x14ac:dyDescent="0.25">
      <c r="A221" s="125"/>
      <c r="B221" s="125"/>
      <c r="C221" s="125"/>
      <c r="D221" s="125"/>
      <c r="E221" s="125"/>
      <c r="F221" s="125"/>
      <c r="G221" s="125"/>
      <c r="H221" s="125"/>
      <c r="I221" s="125"/>
      <c r="J221" s="125"/>
      <c r="K221" s="125"/>
      <c r="L221" s="125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25"/>
      <c r="Y221" s="125"/>
      <c r="Z221" s="125"/>
    </row>
    <row r="222" spans="1:26" ht="12.75" customHeight="1" x14ac:dyDescent="0.25">
      <c r="A222" s="125"/>
      <c r="B222" s="125"/>
      <c r="C222" s="125"/>
      <c r="D222" s="125"/>
      <c r="E222" s="125"/>
      <c r="F222" s="125"/>
      <c r="G222" s="125"/>
      <c r="H222" s="125"/>
      <c r="I222" s="125"/>
      <c r="J222" s="125"/>
      <c r="K222" s="125"/>
      <c r="L222" s="125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25"/>
      <c r="Y222" s="125"/>
      <c r="Z222" s="125"/>
    </row>
    <row r="223" spans="1:26" ht="12.75" customHeight="1" x14ac:dyDescent="0.25">
      <c r="A223" s="125"/>
      <c r="B223" s="125"/>
      <c r="C223" s="125"/>
      <c r="D223" s="125"/>
      <c r="E223" s="125"/>
      <c r="F223" s="125"/>
      <c r="G223" s="125"/>
      <c r="H223" s="125"/>
      <c r="I223" s="125"/>
      <c r="J223" s="125"/>
      <c r="K223" s="125"/>
      <c r="L223" s="125"/>
      <c r="M223" s="125"/>
      <c r="N223" s="125"/>
      <c r="O223" s="125"/>
      <c r="P223" s="125"/>
      <c r="Q223" s="125"/>
      <c r="R223" s="125"/>
      <c r="S223" s="125"/>
      <c r="T223" s="125"/>
      <c r="U223" s="125"/>
      <c r="V223" s="125"/>
      <c r="W223" s="125"/>
      <c r="X223" s="125"/>
      <c r="Y223" s="125"/>
      <c r="Z223" s="125"/>
    </row>
    <row r="224" spans="1:26" ht="12.75" customHeight="1" x14ac:dyDescent="0.25">
      <c r="A224" s="125"/>
      <c r="B224" s="125"/>
      <c r="C224" s="125"/>
      <c r="D224" s="125"/>
      <c r="E224" s="125"/>
      <c r="F224" s="125"/>
      <c r="G224" s="125"/>
      <c r="H224" s="125"/>
      <c r="I224" s="125"/>
      <c r="J224" s="125"/>
      <c r="K224" s="125"/>
      <c r="L224" s="125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25"/>
      <c r="Y224" s="125"/>
      <c r="Z224" s="125"/>
    </row>
    <row r="225" spans="1:26" ht="12.75" customHeight="1" x14ac:dyDescent="0.25">
      <c r="A225" s="125"/>
      <c r="B225" s="125"/>
      <c r="C225" s="125"/>
      <c r="D225" s="125"/>
      <c r="E225" s="125"/>
      <c r="F225" s="125"/>
      <c r="G225" s="125"/>
      <c r="H225" s="125"/>
      <c r="I225" s="125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</row>
    <row r="226" spans="1:26" ht="12.75" customHeight="1" x14ac:dyDescent="0.25">
      <c r="A226" s="125"/>
      <c r="B226" s="125"/>
      <c r="C226" s="125"/>
      <c r="D226" s="125"/>
      <c r="E226" s="125"/>
      <c r="F226" s="125"/>
      <c r="G226" s="125"/>
      <c r="H226" s="125"/>
      <c r="I226" s="125"/>
      <c r="J226" s="125"/>
      <c r="K226" s="125"/>
      <c r="L226" s="125"/>
      <c r="M226" s="125"/>
      <c r="N226" s="125"/>
      <c r="O226" s="125"/>
      <c r="P226" s="125"/>
      <c r="Q226" s="125"/>
      <c r="R226" s="125"/>
      <c r="S226" s="125"/>
      <c r="T226" s="125"/>
      <c r="U226" s="125"/>
      <c r="V226" s="125"/>
      <c r="W226" s="125"/>
      <c r="X226" s="125"/>
      <c r="Y226" s="125"/>
      <c r="Z226" s="125"/>
    </row>
    <row r="227" spans="1:26" ht="12.75" customHeight="1" x14ac:dyDescent="0.25">
      <c r="A227" s="125"/>
      <c r="B227" s="125"/>
      <c r="C227" s="125"/>
      <c r="D227" s="125"/>
      <c r="E227" s="125"/>
      <c r="F227" s="125"/>
      <c r="G227" s="125"/>
      <c r="H227" s="125"/>
      <c r="I227" s="125"/>
      <c r="J227" s="125"/>
      <c r="K227" s="125"/>
      <c r="L227" s="125"/>
      <c r="M227" s="125"/>
      <c r="N227" s="125"/>
      <c r="O227" s="125"/>
      <c r="P227" s="125"/>
      <c r="Q227" s="125"/>
      <c r="R227" s="125"/>
      <c r="S227" s="125"/>
      <c r="T227" s="125"/>
      <c r="U227" s="125"/>
      <c r="V227" s="125"/>
      <c r="W227" s="125"/>
      <c r="X227" s="125"/>
      <c r="Y227" s="125"/>
      <c r="Z227" s="125"/>
    </row>
    <row r="228" spans="1:26" ht="12.75" customHeight="1" x14ac:dyDescent="0.25">
      <c r="A228" s="125"/>
      <c r="B228" s="125"/>
      <c r="C228" s="125"/>
      <c r="D228" s="125"/>
      <c r="E228" s="125"/>
      <c r="F228" s="125"/>
      <c r="G228" s="125"/>
      <c r="H228" s="125"/>
      <c r="I228" s="125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</row>
    <row r="229" spans="1:26" ht="12.75" customHeight="1" x14ac:dyDescent="0.25">
      <c r="A229" s="125"/>
      <c r="B229" s="125"/>
      <c r="C229" s="125"/>
      <c r="D229" s="125"/>
      <c r="E229" s="125"/>
      <c r="F229" s="125"/>
      <c r="G229" s="125"/>
      <c r="H229" s="125"/>
      <c r="I229" s="125"/>
      <c r="J229" s="125"/>
      <c r="K229" s="125"/>
      <c r="L229" s="125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25"/>
      <c r="Y229" s="125"/>
      <c r="Z229" s="125"/>
    </row>
    <row r="230" spans="1:26" ht="12.75" customHeight="1" x14ac:dyDescent="0.25">
      <c r="A230" s="125"/>
      <c r="B230" s="125"/>
      <c r="C230" s="125"/>
      <c r="D230" s="125"/>
      <c r="E230" s="125"/>
      <c r="F230" s="125"/>
      <c r="G230" s="125"/>
      <c r="H230" s="125"/>
      <c r="I230" s="125"/>
      <c r="J230" s="125"/>
      <c r="K230" s="125"/>
      <c r="L230" s="125"/>
      <c r="M230" s="125"/>
      <c r="N230" s="125"/>
      <c r="O230" s="125"/>
      <c r="P230" s="125"/>
      <c r="Q230" s="125"/>
      <c r="R230" s="125"/>
      <c r="S230" s="125"/>
      <c r="T230" s="125"/>
      <c r="U230" s="125"/>
      <c r="V230" s="125"/>
      <c r="W230" s="125"/>
      <c r="X230" s="125"/>
      <c r="Y230" s="125"/>
      <c r="Z230" s="125"/>
    </row>
    <row r="231" spans="1:26" ht="12.75" customHeight="1" x14ac:dyDescent="0.25">
      <c r="A231" s="125"/>
      <c r="B231" s="125"/>
      <c r="C231" s="125"/>
      <c r="D231" s="125"/>
      <c r="E231" s="125"/>
      <c r="F231" s="125"/>
      <c r="G231" s="125"/>
      <c r="H231" s="125"/>
      <c r="I231" s="125"/>
      <c r="J231" s="125"/>
      <c r="K231" s="125"/>
      <c r="L231" s="125"/>
      <c r="M231" s="125"/>
      <c r="N231" s="125"/>
      <c r="O231" s="125"/>
      <c r="P231" s="125"/>
      <c r="Q231" s="125"/>
      <c r="R231" s="125"/>
      <c r="S231" s="125"/>
      <c r="T231" s="125"/>
      <c r="U231" s="125"/>
      <c r="V231" s="125"/>
      <c r="W231" s="125"/>
      <c r="X231" s="125"/>
      <c r="Y231" s="125"/>
      <c r="Z231" s="125"/>
    </row>
    <row r="232" spans="1:26" ht="12.75" customHeight="1" x14ac:dyDescent="0.25">
      <c r="A232" s="125"/>
      <c r="B232" s="125"/>
      <c r="C232" s="125"/>
      <c r="D232" s="125"/>
      <c r="E232" s="125"/>
      <c r="F232" s="125"/>
      <c r="G232" s="125"/>
      <c r="H232" s="125"/>
      <c r="I232" s="125"/>
      <c r="J232" s="125"/>
      <c r="K232" s="125"/>
      <c r="L232" s="125"/>
      <c r="M232" s="125"/>
      <c r="N232" s="125"/>
      <c r="O232" s="125"/>
      <c r="P232" s="125"/>
      <c r="Q232" s="125"/>
      <c r="R232" s="125"/>
      <c r="S232" s="125"/>
      <c r="T232" s="125"/>
      <c r="U232" s="125"/>
      <c r="V232" s="125"/>
      <c r="W232" s="125"/>
      <c r="X232" s="125"/>
      <c r="Y232" s="125"/>
      <c r="Z232" s="125"/>
    </row>
    <row r="233" spans="1:26" ht="12.75" customHeight="1" x14ac:dyDescent="0.25">
      <c r="A233" s="125"/>
      <c r="B233" s="125"/>
      <c r="C233" s="125"/>
      <c r="D233" s="125"/>
      <c r="E233" s="125"/>
      <c r="F233" s="125"/>
      <c r="G233" s="125"/>
      <c r="H233" s="125"/>
      <c r="I233" s="125"/>
      <c r="J233" s="125"/>
      <c r="K233" s="125"/>
      <c r="L233" s="125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25"/>
      <c r="Y233" s="125"/>
      <c r="Z233" s="125"/>
    </row>
    <row r="234" spans="1:26" ht="12.75" customHeight="1" x14ac:dyDescent="0.25">
      <c r="A234" s="125"/>
      <c r="B234" s="125"/>
      <c r="C234" s="125"/>
      <c r="D234" s="125"/>
      <c r="E234" s="125"/>
      <c r="F234" s="125"/>
      <c r="G234" s="125"/>
      <c r="H234" s="125"/>
      <c r="I234" s="125"/>
      <c r="J234" s="125"/>
      <c r="K234" s="125"/>
      <c r="L234" s="125"/>
      <c r="M234" s="125"/>
      <c r="N234" s="125"/>
      <c r="O234" s="125"/>
      <c r="P234" s="125"/>
      <c r="Q234" s="125"/>
      <c r="R234" s="125"/>
      <c r="S234" s="125"/>
      <c r="T234" s="125"/>
      <c r="U234" s="125"/>
      <c r="V234" s="125"/>
      <c r="W234" s="125"/>
      <c r="X234" s="125"/>
      <c r="Y234" s="125"/>
      <c r="Z234" s="125"/>
    </row>
    <row r="235" spans="1:26" ht="12.75" customHeight="1" x14ac:dyDescent="0.25">
      <c r="A235" s="125"/>
      <c r="B235" s="125"/>
      <c r="C235" s="125"/>
      <c r="D235" s="125"/>
      <c r="E235" s="125"/>
      <c r="F235" s="125"/>
      <c r="G235" s="125"/>
      <c r="H235" s="125"/>
      <c r="I235" s="125"/>
      <c r="J235" s="125"/>
      <c r="K235" s="125"/>
      <c r="L235" s="125"/>
      <c r="M235" s="125"/>
      <c r="N235" s="125"/>
      <c r="O235" s="125"/>
      <c r="P235" s="125"/>
      <c r="Q235" s="125"/>
      <c r="R235" s="125"/>
      <c r="S235" s="125"/>
      <c r="T235" s="125"/>
      <c r="U235" s="125"/>
      <c r="V235" s="125"/>
      <c r="W235" s="125"/>
      <c r="X235" s="125"/>
      <c r="Y235" s="125"/>
      <c r="Z235" s="125"/>
    </row>
    <row r="236" spans="1:26" ht="12.75" customHeight="1" x14ac:dyDescent="0.25">
      <c r="A236" s="125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25"/>
      <c r="Y236" s="125"/>
      <c r="Z236" s="125"/>
    </row>
    <row r="237" spans="1:26" ht="12.75" customHeight="1" x14ac:dyDescent="0.25">
      <c r="A237" s="125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5"/>
      <c r="Y237" s="125"/>
      <c r="Z237" s="125"/>
    </row>
    <row r="238" spans="1:26" ht="12.75" customHeight="1" x14ac:dyDescent="0.25">
      <c r="A238" s="125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25"/>
      <c r="Y238" s="125"/>
      <c r="Z238" s="125"/>
    </row>
    <row r="239" spans="1:26" ht="12.75" customHeight="1" x14ac:dyDescent="0.25">
      <c r="A239" s="125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5"/>
      <c r="Y239" s="125"/>
      <c r="Z239" s="125"/>
    </row>
    <row r="240" spans="1:26" ht="12.75" customHeight="1" x14ac:dyDescent="0.25">
      <c r="A240" s="125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5"/>
      <c r="Y240" s="125"/>
      <c r="Z240" s="125"/>
    </row>
    <row r="241" spans="1:26" ht="12.75" customHeight="1" x14ac:dyDescent="0.25">
      <c r="A241" s="125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5"/>
      <c r="Y241" s="125"/>
      <c r="Z241" s="125"/>
    </row>
    <row r="242" spans="1:26" ht="12.75" customHeight="1" x14ac:dyDescent="0.25">
      <c r="A242" s="125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5"/>
      <c r="Y242" s="125"/>
      <c r="Z242" s="125"/>
    </row>
    <row r="243" spans="1:26" ht="12.75" customHeight="1" x14ac:dyDescent="0.25">
      <c r="A243" s="125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25"/>
      <c r="Y243" s="125"/>
      <c r="Z243" s="125"/>
    </row>
    <row r="244" spans="1:26" ht="12.75" customHeight="1" x14ac:dyDescent="0.25">
      <c r="A244" s="125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5"/>
      <c r="Y244" s="125"/>
      <c r="Z244" s="125"/>
    </row>
    <row r="245" spans="1:26" ht="12.75" customHeight="1" x14ac:dyDescent="0.25">
      <c r="A245" s="125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25"/>
      <c r="Y245" s="125"/>
      <c r="Z245" s="125"/>
    </row>
    <row r="246" spans="1:26" ht="12.75" customHeight="1" x14ac:dyDescent="0.25">
      <c r="A246" s="125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25"/>
      <c r="Y246" s="125"/>
      <c r="Z246" s="125"/>
    </row>
    <row r="247" spans="1:26" ht="12.75" customHeight="1" x14ac:dyDescent="0.25">
      <c r="A247" s="125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5"/>
      <c r="Y247" s="125"/>
      <c r="Z247" s="125"/>
    </row>
    <row r="248" spans="1:26" ht="12.75" customHeight="1" x14ac:dyDescent="0.25">
      <c r="A248" s="125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25"/>
      <c r="Y248" s="125"/>
      <c r="Z248" s="125"/>
    </row>
    <row r="249" spans="1:26" ht="12.75" customHeight="1" x14ac:dyDescent="0.25">
      <c r="A249" s="125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25"/>
      <c r="Y249" s="125"/>
      <c r="Z249" s="125"/>
    </row>
    <row r="250" spans="1:26" ht="12.75" customHeight="1" x14ac:dyDescent="0.25">
      <c r="A250" s="125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25"/>
      <c r="Y250" s="125"/>
      <c r="Z250" s="125"/>
    </row>
    <row r="251" spans="1:26" ht="12.75" customHeight="1" x14ac:dyDescent="0.25">
      <c r="A251" s="125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5"/>
      <c r="Y251" s="125"/>
      <c r="Z251" s="125"/>
    </row>
    <row r="252" spans="1:26" ht="12.75" customHeight="1" x14ac:dyDescent="0.25">
      <c r="A252" s="125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5"/>
      <c r="Y252" s="125"/>
      <c r="Z252" s="125"/>
    </row>
    <row r="253" spans="1:26" ht="12.75" customHeight="1" x14ac:dyDescent="0.25">
      <c r="A253" s="125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25"/>
      <c r="Y253" s="125"/>
      <c r="Z253" s="125"/>
    </row>
    <row r="254" spans="1:26" ht="12.75" customHeight="1" x14ac:dyDescent="0.25">
      <c r="A254" s="125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25"/>
      <c r="Y254" s="125"/>
      <c r="Z254" s="125"/>
    </row>
    <row r="255" spans="1:26" ht="12.75" customHeight="1" x14ac:dyDescent="0.25">
      <c r="A255" s="125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5"/>
      <c r="Y255" s="125"/>
      <c r="Z255" s="125"/>
    </row>
    <row r="256" spans="1:26" ht="12.75" customHeight="1" x14ac:dyDescent="0.25">
      <c r="A256" s="125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5"/>
      <c r="Y256" s="125"/>
      <c r="Z256" s="125"/>
    </row>
    <row r="257" spans="1:26" ht="12.75" customHeight="1" x14ac:dyDescent="0.25">
      <c r="A257" s="125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25"/>
      <c r="Y257" s="125"/>
      <c r="Z257" s="125"/>
    </row>
    <row r="258" spans="1:26" ht="12.75" customHeight="1" x14ac:dyDescent="0.25">
      <c r="A258" s="125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5"/>
      <c r="Y258" s="125"/>
      <c r="Z258" s="125"/>
    </row>
    <row r="259" spans="1:26" ht="12.75" customHeight="1" x14ac:dyDescent="0.25">
      <c r="A259" s="125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25"/>
      <c r="Y259" s="125"/>
      <c r="Z259" s="125"/>
    </row>
    <row r="260" spans="1:26" ht="12.75" customHeight="1" x14ac:dyDescent="0.25">
      <c r="A260" s="125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</row>
    <row r="261" spans="1:26" ht="12.75" customHeight="1" x14ac:dyDescent="0.25">
      <c r="A261" s="125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25"/>
      <c r="Y261" s="125"/>
      <c r="Z261" s="125"/>
    </row>
    <row r="262" spans="1:26" ht="12.75" customHeight="1" x14ac:dyDescent="0.25">
      <c r="A262" s="125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5"/>
      <c r="Y262" s="125"/>
      <c r="Z262" s="125"/>
    </row>
    <row r="263" spans="1:26" ht="12.75" customHeight="1" x14ac:dyDescent="0.25">
      <c r="A263" s="125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5"/>
      <c r="Y263" s="125"/>
      <c r="Z263" s="125"/>
    </row>
    <row r="264" spans="1:26" ht="12.75" customHeight="1" x14ac:dyDescent="0.25">
      <c r="A264" s="125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5"/>
      <c r="Y264" s="125"/>
      <c r="Z264" s="125"/>
    </row>
    <row r="265" spans="1:26" ht="12.75" customHeight="1" x14ac:dyDescent="0.25">
      <c r="A265" s="125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5"/>
      <c r="Y265" s="125"/>
      <c r="Z265" s="125"/>
    </row>
    <row r="266" spans="1:26" ht="12.75" customHeight="1" x14ac:dyDescent="0.25">
      <c r="A266" s="125"/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25"/>
      <c r="Y266" s="125"/>
      <c r="Z266" s="125"/>
    </row>
    <row r="267" spans="1:26" ht="12.75" customHeight="1" x14ac:dyDescent="0.25">
      <c r="A267" s="125"/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25"/>
      <c r="Y267" s="125"/>
      <c r="Z267" s="125"/>
    </row>
    <row r="268" spans="1:26" ht="12.75" customHeight="1" x14ac:dyDescent="0.25">
      <c r="A268" s="125"/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25"/>
      <c r="Y268" s="125"/>
      <c r="Z268" s="125"/>
    </row>
    <row r="269" spans="1:26" ht="12.75" customHeight="1" x14ac:dyDescent="0.25">
      <c r="A269" s="125"/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25"/>
      <c r="Y269" s="125"/>
      <c r="Z269" s="125"/>
    </row>
    <row r="270" spans="1:26" ht="12.75" customHeight="1" x14ac:dyDescent="0.25">
      <c r="A270" s="125"/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25"/>
      <c r="Y270" s="125"/>
      <c r="Z270" s="125"/>
    </row>
    <row r="271" spans="1:26" ht="12.75" customHeight="1" x14ac:dyDescent="0.25">
      <c r="A271" s="125"/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25"/>
      <c r="Y271" s="125"/>
      <c r="Z271" s="125"/>
    </row>
    <row r="272" spans="1:26" ht="12.75" customHeight="1" x14ac:dyDescent="0.25">
      <c r="A272" s="125"/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25"/>
      <c r="Y272" s="125"/>
      <c r="Z272" s="125"/>
    </row>
    <row r="273" spans="1:26" ht="12.75" customHeight="1" x14ac:dyDescent="0.25">
      <c r="A273" s="125"/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25"/>
      <c r="Y273" s="125"/>
      <c r="Z273" s="125"/>
    </row>
    <row r="274" spans="1:26" ht="12.75" customHeight="1" x14ac:dyDescent="0.25">
      <c r="A274" s="125"/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25"/>
      <c r="Y274" s="125"/>
      <c r="Z274" s="125"/>
    </row>
    <row r="275" spans="1:26" ht="12.75" customHeight="1" x14ac:dyDescent="0.25">
      <c r="A275" s="125"/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5"/>
      <c r="Y275" s="125"/>
      <c r="Z275" s="125"/>
    </row>
    <row r="276" spans="1:26" ht="12.75" customHeight="1" x14ac:dyDescent="0.25">
      <c r="A276" s="125"/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5"/>
      <c r="Y276" s="125"/>
      <c r="Z276" s="125"/>
    </row>
    <row r="277" spans="1:26" ht="12.75" customHeight="1" x14ac:dyDescent="0.25">
      <c r="A277" s="125"/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5"/>
      <c r="Y277" s="125"/>
      <c r="Z277" s="125"/>
    </row>
    <row r="278" spans="1:26" ht="12.75" customHeight="1" x14ac:dyDescent="0.25">
      <c r="A278" s="125"/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25"/>
      <c r="Y278" s="125"/>
      <c r="Z278" s="125"/>
    </row>
    <row r="279" spans="1:26" ht="12.75" customHeight="1" x14ac:dyDescent="0.25">
      <c r="A279" s="125"/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5"/>
      <c r="Y279" s="125"/>
      <c r="Z279" s="125"/>
    </row>
    <row r="280" spans="1:26" ht="12.75" customHeight="1" x14ac:dyDescent="0.25">
      <c r="A280" s="125"/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25"/>
      <c r="Y280" s="125"/>
      <c r="Z280" s="125"/>
    </row>
    <row r="281" spans="1:26" ht="12.75" customHeight="1" x14ac:dyDescent="0.25">
      <c r="A281" s="125"/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25"/>
      <c r="Y281" s="125"/>
      <c r="Z281" s="125"/>
    </row>
    <row r="282" spans="1:26" ht="12.75" customHeight="1" x14ac:dyDescent="0.25">
      <c r="A282" s="125"/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5"/>
      <c r="Y282" s="125"/>
      <c r="Z282" s="125"/>
    </row>
    <row r="283" spans="1:26" ht="12.75" customHeight="1" x14ac:dyDescent="0.25">
      <c r="A283" s="125"/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25"/>
      <c r="Y283" s="125"/>
      <c r="Z283" s="125"/>
    </row>
    <row r="284" spans="1:26" ht="12.75" customHeight="1" x14ac:dyDescent="0.25">
      <c r="A284" s="125"/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25"/>
      <c r="Y284" s="125"/>
      <c r="Z284" s="125"/>
    </row>
    <row r="285" spans="1:26" ht="12.75" customHeight="1" x14ac:dyDescent="0.25">
      <c r="A285" s="125"/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5"/>
      <c r="Y285" s="125"/>
      <c r="Z285" s="125"/>
    </row>
    <row r="286" spans="1:26" ht="12.75" customHeight="1" x14ac:dyDescent="0.25">
      <c r="A286" s="125"/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5"/>
      <c r="X286" s="125"/>
      <c r="Y286" s="125"/>
      <c r="Z286" s="125"/>
    </row>
    <row r="287" spans="1:26" ht="12.75" customHeight="1" x14ac:dyDescent="0.25">
      <c r="A287" s="125"/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25"/>
      <c r="Y287" s="125"/>
      <c r="Z287" s="125"/>
    </row>
    <row r="288" spans="1:26" ht="12.75" customHeight="1" x14ac:dyDescent="0.25">
      <c r="A288" s="125"/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5"/>
      <c r="X288" s="125"/>
      <c r="Y288" s="125"/>
      <c r="Z288" s="125"/>
    </row>
    <row r="289" spans="1:26" ht="12.75" customHeight="1" x14ac:dyDescent="0.25">
      <c r="A289" s="125"/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5"/>
      <c r="X289" s="125"/>
      <c r="Y289" s="125"/>
      <c r="Z289" s="125"/>
    </row>
    <row r="290" spans="1:26" ht="12.75" customHeight="1" x14ac:dyDescent="0.25">
      <c r="A290" s="125"/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5"/>
      <c r="X290" s="125"/>
      <c r="Y290" s="125"/>
      <c r="Z290" s="125"/>
    </row>
    <row r="291" spans="1:26" ht="12.75" customHeight="1" x14ac:dyDescent="0.25">
      <c r="A291" s="125"/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5"/>
      <c r="X291" s="125"/>
      <c r="Y291" s="125"/>
      <c r="Z291" s="125"/>
    </row>
    <row r="292" spans="1:26" ht="12.75" customHeight="1" x14ac:dyDescent="0.25">
      <c r="A292" s="125"/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5"/>
      <c r="X292" s="125"/>
      <c r="Y292" s="125"/>
      <c r="Z292" s="125"/>
    </row>
    <row r="293" spans="1:26" ht="12.75" customHeight="1" x14ac:dyDescent="0.25">
      <c r="A293" s="125"/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25"/>
      <c r="Y293" s="125"/>
      <c r="Z293" s="125"/>
    </row>
    <row r="294" spans="1:26" ht="12.75" customHeight="1" x14ac:dyDescent="0.25">
      <c r="A294" s="125"/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5"/>
      <c r="X294" s="125"/>
      <c r="Y294" s="125"/>
      <c r="Z294" s="125"/>
    </row>
    <row r="295" spans="1:26" ht="12.75" customHeight="1" x14ac:dyDescent="0.25">
      <c r="A295" s="125"/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5"/>
      <c r="X295" s="125"/>
      <c r="Y295" s="125"/>
      <c r="Z295" s="125"/>
    </row>
    <row r="296" spans="1:26" ht="12.75" customHeight="1" x14ac:dyDescent="0.25">
      <c r="A296" s="125"/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5"/>
      <c r="X296" s="125"/>
      <c r="Y296" s="125"/>
      <c r="Z296" s="125"/>
    </row>
    <row r="297" spans="1:26" ht="12.75" customHeight="1" x14ac:dyDescent="0.25">
      <c r="A297" s="125"/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5"/>
      <c r="X297" s="125"/>
      <c r="Y297" s="125"/>
      <c r="Z297" s="125"/>
    </row>
    <row r="298" spans="1:26" ht="12.75" customHeight="1" x14ac:dyDescent="0.25">
      <c r="A298" s="125"/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5"/>
      <c r="X298" s="125"/>
      <c r="Y298" s="125"/>
      <c r="Z298" s="125"/>
    </row>
    <row r="299" spans="1:26" ht="12.75" customHeight="1" x14ac:dyDescent="0.25">
      <c r="A299" s="125"/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5"/>
      <c r="X299" s="125"/>
      <c r="Y299" s="125"/>
      <c r="Z299" s="125"/>
    </row>
    <row r="300" spans="1:26" ht="12.75" customHeight="1" x14ac:dyDescent="0.25">
      <c r="A300" s="125"/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25"/>
      <c r="Y300" s="125"/>
      <c r="Z300" s="125"/>
    </row>
    <row r="301" spans="1:26" ht="12.75" customHeight="1" x14ac:dyDescent="0.25">
      <c r="A301" s="125"/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25"/>
      <c r="Y301" s="125"/>
      <c r="Z301" s="125"/>
    </row>
    <row r="302" spans="1:26" ht="12.75" customHeight="1" x14ac:dyDescent="0.25">
      <c r="A302" s="125"/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5"/>
      <c r="Y302" s="125"/>
      <c r="Z302" s="125"/>
    </row>
    <row r="303" spans="1:26" ht="12.75" customHeight="1" x14ac:dyDescent="0.25">
      <c r="A303" s="125"/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25"/>
      <c r="Y303" s="125"/>
      <c r="Z303" s="125"/>
    </row>
    <row r="304" spans="1:26" ht="12.75" customHeight="1" x14ac:dyDescent="0.25">
      <c r="A304" s="125"/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5"/>
      <c r="Y304" s="125"/>
      <c r="Z304" s="125"/>
    </row>
    <row r="305" spans="1:26" ht="12.75" customHeight="1" x14ac:dyDescent="0.25">
      <c r="A305" s="125"/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25"/>
      <c r="Y305" s="125"/>
      <c r="Z305" s="125"/>
    </row>
    <row r="306" spans="1:26" ht="12.75" customHeight="1" x14ac:dyDescent="0.25">
      <c r="A306" s="125"/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25"/>
      <c r="Y306" s="125"/>
      <c r="Z306" s="125"/>
    </row>
    <row r="307" spans="1:26" ht="12.75" customHeight="1" x14ac:dyDescent="0.25">
      <c r="A307" s="125"/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25"/>
      <c r="Y307" s="125"/>
      <c r="Z307" s="125"/>
    </row>
    <row r="308" spans="1:26" ht="12.75" customHeight="1" x14ac:dyDescent="0.25">
      <c r="A308" s="125"/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25"/>
      <c r="Y308" s="125"/>
      <c r="Z308" s="125"/>
    </row>
    <row r="309" spans="1:26" ht="12.75" customHeight="1" x14ac:dyDescent="0.25">
      <c r="A309" s="125"/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25"/>
      <c r="Y309" s="125"/>
      <c r="Z309" s="125"/>
    </row>
    <row r="310" spans="1:26" ht="12.75" customHeight="1" x14ac:dyDescent="0.25">
      <c r="A310" s="125"/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25"/>
      <c r="Y310" s="125"/>
      <c r="Z310" s="125"/>
    </row>
    <row r="311" spans="1:26" ht="12.75" customHeight="1" x14ac:dyDescent="0.25">
      <c r="A311" s="125"/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25"/>
      <c r="Y311" s="125"/>
      <c r="Z311" s="125"/>
    </row>
    <row r="312" spans="1:26" ht="12.75" customHeight="1" x14ac:dyDescent="0.25">
      <c r="A312" s="125"/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5"/>
      <c r="X312" s="125"/>
      <c r="Y312" s="125"/>
      <c r="Z312" s="125"/>
    </row>
    <row r="313" spans="1:26" ht="12.75" customHeight="1" x14ac:dyDescent="0.25">
      <c r="A313" s="125"/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5"/>
      <c r="X313" s="125"/>
      <c r="Y313" s="125"/>
      <c r="Z313" s="125"/>
    </row>
    <row r="314" spans="1:26" ht="12.75" customHeight="1" x14ac:dyDescent="0.25">
      <c r="A314" s="125"/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5"/>
      <c r="X314" s="125"/>
      <c r="Y314" s="125"/>
      <c r="Z314" s="125"/>
    </row>
    <row r="315" spans="1:26" ht="12.75" customHeight="1" x14ac:dyDescent="0.25">
      <c r="A315" s="125"/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5"/>
      <c r="X315" s="125"/>
      <c r="Y315" s="125"/>
      <c r="Z315" s="125"/>
    </row>
    <row r="316" spans="1:26" ht="12.75" customHeight="1" x14ac:dyDescent="0.25">
      <c r="A316" s="125"/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5"/>
      <c r="X316" s="125"/>
      <c r="Y316" s="125"/>
      <c r="Z316" s="125"/>
    </row>
    <row r="317" spans="1:26" ht="12.75" customHeight="1" x14ac:dyDescent="0.25">
      <c r="A317" s="125"/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5"/>
      <c r="X317" s="125"/>
      <c r="Y317" s="125"/>
      <c r="Z317" s="125"/>
    </row>
    <row r="318" spans="1:26" ht="12.75" customHeight="1" x14ac:dyDescent="0.25">
      <c r="A318" s="125"/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  <c r="X318" s="125"/>
      <c r="Y318" s="125"/>
      <c r="Z318" s="125"/>
    </row>
    <row r="319" spans="1:26" ht="12.75" customHeight="1" x14ac:dyDescent="0.25">
      <c r="A319" s="125"/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25"/>
      <c r="Y319" s="125"/>
      <c r="Z319" s="125"/>
    </row>
    <row r="320" spans="1:26" ht="12.75" customHeight="1" x14ac:dyDescent="0.25">
      <c r="A320" s="125"/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5"/>
      <c r="X320" s="125"/>
      <c r="Y320" s="125"/>
      <c r="Z320" s="125"/>
    </row>
    <row r="321" spans="1:26" ht="12.75" customHeight="1" x14ac:dyDescent="0.25">
      <c r="A321" s="125"/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5"/>
      <c r="X321" s="125"/>
      <c r="Y321" s="125"/>
      <c r="Z321" s="125"/>
    </row>
    <row r="322" spans="1:26" ht="12.75" customHeight="1" x14ac:dyDescent="0.25">
      <c r="A322" s="125"/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5"/>
      <c r="X322" s="125"/>
      <c r="Y322" s="125"/>
      <c r="Z322" s="125"/>
    </row>
    <row r="323" spans="1:26" ht="12.75" customHeight="1" x14ac:dyDescent="0.25">
      <c r="A323" s="125"/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5"/>
      <c r="X323" s="125"/>
      <c r="Y323" s="125"/>
      <c r="Z323" s="125"/>
    </row>
    <row r="324" spans="1:26" ht="12.75" customHeight="1" x14ac:dyDescent="0.25">
      <c r="A324" s="125"/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5"/>
      <c r="X324" s="125"/>
      <c r="Y324" s="125"/>
      <c r="Z324" s="125"/>
    </row>
    <row r="325" spans="1:26" ht="12.75" customHeight="1" x14ac:dyDescent="0.25">
      <c r="A325" s="125"/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25"/>
      <c r="Y325" s="125"/>
      <c r="Z325" s="125"/>
    </row>
    <row r="326" spans="1:26" ht="12.75" customHeight="1" x14ac:dyDescent="0.25">
      <c r="A326" s="125"/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25"/>
      <c r="Y326" s="125"/>
      <c r="Z326" s="125"/>
    </row>
    <row r="327" spans="1:26" ht="12.75" customHeight="1" x14ac:dyDescent="0.25">
      <c r="A327" s="125"/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  <c r="Z327" s="125"/>
    </row>
    <row r="328" spans="1:26" ht="12.75" customHeight="1" x14ac:dyDescent="0.25">
      <c r="A328" s="125"/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25"/>
      <c r="Y328" s="125"/>
      <c r="Z328" s="125"/>
    </row>
    <row r="329" spans="1:26" ht="12.75" customHeight="1" x14ac:dyDescent="0.25">
      <c r="A329" s="125"/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25"/>
      <c r="Y329" s="125"/>
      <c r="Z329" s="125"/>
    </row>
    <row r="330" spans="1:26" ht="12.75" customHeight="1" x14ac:dyDescent="0.25">
      <c r="A330" s="125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25"/>
      <c r="Y330" s="125"/>
      <c r="Z330" s="125"/>
    </row>
    <row r="331" spans="1:26" ht="12.75" customHeight="1" x14ac:dyDescent="0.25">
      <c r="A331" s="125"/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25"/>
      <c r="Y331" s="125"/>
      <c r="Z331" s="125"/>
    </row>
    <row r="332" spans="1:26" ht="12.75" customHeight="1" x14ac:dyDescent="0.25">
      <c r="A332" s="125"/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25"/>
      <c r="Y332" s="125"/>
      <c r="Z332" s="125"/>
    </row>
    <row r="333" spans="1:26" ht="12.75" customHeight="1" x14ac:dyDescent="0.25">
      <c r="A333" s="125"/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25"/>
      <c r="Y333" s="125"/>
      <c r="Z333" s="125"/>
    </row>
    <row r="334" spans="1:26" ht="12.75" customHeight="1" x14ac:dyDescent="0.25">
      <c r="A334" s="125"/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25"/>
      <c r="Y334" s="125"/>
      <c r="Z334" s="125"/>
    </row>
    <row r="335" spans="1:26" ht="12.75" customHeight="1" x14ac:dyDescent="0.25">
      <c r="A335" s="125"/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25"/>
      <c r="Y335" s="125"/>
      <c r="Z335" s="125"/>
    </row>
    <row r="336" spans="1:26" ht="12.75" customHeight="1" x14ac:dyDescent="0.25">
      <c r="A336" s="125"/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5"/>
      <c r="X336" s="125"/>
      <c r="Y336" s="125"/>
      <c r="Z336" s="125"/>
    </row>
    <row r="337" spans="1:26" ht="12.75" customHeight="1" x14ac:dyDescent="0.25">
      <c r="A337" s="125"/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5"/>
      <c r="X337" s="125"/>
      <c r="Y337" s="125"/>
      <c r="Z337" s="125"/>
    </row>
    <row r="338" spans="1:26" ht="12.75" customHeight="1" x14ac:dyDescent="0.25">
      <c r="A338" s="125"/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5"/>
      <c r="X338" s="125"/>
      <c r="Y338" s="125"/>
      <c r="Z338" s="125"/>
    </row>
    <row r="339" spans="1:26" ht="12.75" customHeight="1" x14ac:dyDescent="0.25">
      <c r="A339" s="125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5"/>
      <c r="X339" s="125"/>
      <c r="Y339" s="125"/>
      <c r="Z339" s="125"/>
    </row>
    <row r="340" spans="1:26" ht="12.75" customHeight="1" x14ac:dyDescent="0.25">
      <c r="A340" s="125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</row>
    <row r="341" spans="1:26" ht="12.75" customHeight="1" x14ac:dyDescent="0.25">
      <c r="A341" s="125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</row>
    <row r="342" spans="1:26" ht="12.75" customHeight="1" x14ac:dyDescent="0.25">
      <c r="A342" s="125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5"/>
      <c r="X342" s="125"/>
      <c r="Y342" s="125"/>
      <c r="Z342" s="125"/>
    </row>
    <row r="343" spans="1:26" ht="12.75" customHeight="1" x14ac:dyDescent="0.25">
      <c r="A343" s="125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5"/>
      <c r="X343" s="125"/>
      <c r="Y343" s="125"/>
      <c r="Z343" s="125"/>
    </row>
    <row r="344" spans="1:26" ht="12.75" customHeight="1" x14ac:dyDescent="0.25">
      <c r="A344" s="125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5"/>
      <c r="X344" s="125"/>
      <c r="Y344" s="125"/>
      <c r="Z344" s="125"/>
    </row>
    <row r="345" spans="1:26" ht="12.75" customHeight="1" x14ac:dyDescent="0.25">
      <c r="A345" s="125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5"/>
      <c r="X345" s="125"/>
      <c r="Y345" s="125"/>
      <c r="Z345" s="125"/>
    </row>
    <row r="346" spans="1:26" ht="12.75" customHeight="1" x14ac:dyDescent="0.25">
      <c r="A346" s="125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5"/>
      <c r="X346" s="125"/>
      <c r="Y346" s="125"/>
      <c r="Z346" s="125"/>
    </row>
    <row r="347" spans="1:26" ht="12.75" customHeight="1" x14ac:dyDescent="0.25">
      <c r="A347" s="125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5"/>
      <c r="X347" s="125"/>
      <c r="Y347" s="125"/>
      <c r="Z347" s="125"/>
    </row>
    <row r="348" spans="1:26" ht="12.75" customHeight="1" x14ac:dyDescent="0.25">
      <c r="A348" s="125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5"/>
      <c r="X348" s="125"/>
      <c r="Y348" s="125"/>
      <c r="Z348" s="125"/>
    </row>
    <row r="349" spans="1:26" ht="12.75" customHeight="1" x14ac:dyDescent="0.25">
      <c r="A349" s="125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5"/>
      <c r="X349" s="125"/>
      <c r="Y349" s="125"/>
      <c r="Z349" s="125"/>
    </row>
    <row r="350" spans="1:26" ht="12.75" customHeight="1" x14ac:dyDescent="0.25">
      <c r="A350" s="125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25"/>
      <c r="Y350" s="125"/>
      <c r="Z350" s="125"/>
    </row>
    <row r="351" spans="1:26" ht="12.75" customHeight="1" x14ac:dyDescent="0.25">
      <c r="A351" s="125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5"/>
      <c r="X351" s="125"/>
      <c r="Y351" s="125"/>
      <c r="Z351" s="125"/>
    </row>
    <row r="352" spans="1:26" ht="12.75" customHeight="1" x14ac:dyDescent="0.25">
      <c r="A352" s="125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25"/>
      <c r="Y352" s="125"/>
      <c r="Z352" s="125"/>
    </row>
    <row r="353" spans="1:26" ht="12.75" customHeight="1" x14ac:dyDescent="0.25">
      <c r="A353" s="125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5"/>
      <c r="X353" s="125"/>
      <c r="Y353" s="125"/>
      <c r="Z353" s="125"/>
    </row>
    <row r="354" spans="1:26" ht="12.75" customHeight="1" x14ac:dyDescent="0.25">
      <c r="A354" s="125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25"/>
      <c r="Y354" s="125"/>
      <c r="Z354" s="125"/>
    </row>
    <row r="355" spans="1:26" ht="12.75" customHeight="1" x14ac:dyDescent="0.25">
      <c r="A355" s="125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5"/>
      <c r="X355" s="125"/>
      <c r="Y355" s="125"/>
      <c r="Z355" s="125"/>
    </row>
    <row r="356" spans="1:26" ht="12.75" customHeight="1" x14ac:dyDescent="0.25">
      <c r="A356" s="125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5"/>
      <c r="X356" s="125"/>
      <c r="Y356" s="125"/>
      <c r="Z356" s="125"/>
    </row>
    <row r="357" spans="1:26" ht="12.75" customHeight="1" x14ac:dyDescent="0.25">
      <c r="A357" s="125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25"/>
      <c r="Y357" s="125"/>
      <c r="Z357" s="125"/>
    </row>
    <row r="358" spans="1:26" ht="12.75" customHeight="1" x14ac:dyDescent="0.25">
      <c r="A358" s="125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25"/>
      <c r="Y358" s="125"/>
      <c r="Z358" s="125"/>
    </row>
    <row r="359" spans="1:26" ht="12.75" customHeight="1" x14ac:dyDescent="0.25">
      <c r="A359" s="125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5"/>
      <c r="X359" s="125"/>
      <c r="Y359" s="125"/>
      <c r="Z359" s="125"/>
    </row>
    <row r="360" spans="1:26" ht="12.75" customHeight="1" x14ac:dyDescent="0.25">
      <c r="A360" s="125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5"/>
      <c r="X360" s="125"/>
      <c r="Y360" s="125"/>
      <c r="Z360" s="125"/>
    </row>
    <row r="361" spans="1:26" ht="12.75" customHeight="1" x14ac:dyDescent="0.25">
      <c r="A361" s="125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  <c r="Z361" s="125"/>
    </row>
    <row r="362" spans="1:26" ht="12.75" customHeight="1" x14ac:dyDescent="0.25">
      <c r="A362" s="125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5"/>
      <c r="X362" s="125"/>
      <c r="Y362" s="125"/>
      <c r="Z362" s="125"/>
    </row>
    <row r="363" spans="1:26" ht="12.75" customHeight="1" x14ac:dyDescent="0.25">
      <c r="A363" s="125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25"/>
      <c r="Y363" s="125"/>
      <c r="Z363" s="125"/>
    </row>
    <row r="364" spans="1:26" ht="12.75" customHeight="1" x14ac:dyDescent="0.25">
      <c r="A364" s="125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25"/>
      <c r="Y364" s="125"/>
      <c r="Z364" s="125"/>
    </row>
    <row r="365" spans="1:26" ht="12.75" customHeight="1" x14ac:dyDescent="0.25">
      <c r="A365" s="125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25"/>
      <c r="Y365" s="125"/>
      <c r="Z365" s="125"/>
    </row>
    <row r="366" spans="1:26" ht="12.75" customHeight="1" x14ac:dyDescent="0.25">
      <c r="A366" s="125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25"/>
      <c r="Y366" s="125"/>
      <c r="Z366" s="125"/>
    </row>
    <row r="367" spans="1:26" ht="12.75" customHeight="1" x14ac:dyDescent="0.25">
      <c r="A367" s="125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25"/>
      <c r="Y367" s="125"/>
      <c r="Z367" s="125"/>
    </row>
    <row r="368" spans="1:26" ht="12.75" customHeight="1" x14ac:dyDescent="0.25">
      <c r="A368" s="125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25"/>
      <c r="Y368" s="125"/>
      <c r="Z368" s="125"/>
    </row>
    <row r="369" spans="1:26" ht="12.75" customHeight="1" x14ac:dyDescent="0.25">
      <c r="A369" s="125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5"/>
      <c r="X369" s="125"/>
      <c r="Y369" s="125"/>
      <c r="Z369" s="125"/>
    </row>
    <row r="370" spans="1:26" ht="12.75" customHeight="1" x14ac:dyDescent="0.25">
      <c r="A370" s="125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5"/>
      <c r="X370" s="125"/>
      <c r="Y370" s="125"/>
      <c r="Z370" s="125"/>
    </row>
    <row r="371" spans="1:26" ht="12.75" customHeight="1" x14ac:dyDescent="0.25">
      <c r="A371" s="125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5"/>
      <c r="X371" s="125"/>
      <c r="Y371" s="125"/>
      <c r="Z371" s="125"/>
    </row>
    <row r="372" spans="1:26" ht="12.75" customHeight="1" x14ac:dyDescent="0.25">
      <c r="A372" s="125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5"/>
      <c r="X372" s="125"/>
      <c r="Y372" s="125"/>
      <c r="Z372" s="125"/>
    </row>
    <row r="373" spans="1:26" ht="12.75" customHeight="1" x14ac:dyDescent="0.25">
      <c r="A373" s="125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25"/>
      <c r="Y373" s="125"/>
      <c r="Z373" s="125"/>
    </row>
    <row r="374" spans="1:26" ht="12.75" customHeight="1" x14ac:dyDescent="0.25">
      <c r="A374" s="125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25"/>
      <c r="Y374" s="125"/>
      <c r="Z374" s="125"/>
    </row>
    <row r="375" spans="1:26" ht="12.75" customHeight="1" x14ac:dyDescent="0.25">
      <c r="A375" s="125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25"/>
      <c r="Y375" s="125"/>
      <c r="Z375" s="125"/>
    </row>
    <row r="376" spans="1:26" ht="12.75" customHeight="1" x14ac:dyDescent="0.25">
      <c r="A376" s="125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25"/>
      <c r="Y376" s="125"/>
      <c r="Z376" s="125"/>
    </row>
    <row r="377" spans="1:26" ht="12.75" customHeight="1" x14ac:dyDescent="0.25">
      <c r="A377" s="125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5"/>
      <c r="X377" s="125"/>
      <c r="Y377" s="125"/>
      <c r="Z377" s="125"/>
    </row>
    <row r="378" spans="1:26" ht="12.75" customHeight="1" x14ac:dyDescent="0.25">
      <c r="A378" s="125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25"/>
      <c r="Y378" s="125"/>
      <c r="Z378" s="125"/>
    </row>
    <row r="379" spans="1:26" ht="12.75" customHeight="1" x14ac:dyDescent="0.25">
      <c r="A379" s="125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5"/>
      <c r="X379" s="125"/>
      <c r="Y379" s="125"/>
      <c r="Z379" s="125"/>
    </row>
    <row r="380" spans="1:26" ht="12.75" customHeight="1" x14ac:dyDescent="0.25">
      <c r="A380" s="125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5"/>
      <c r="X380" s="125"/>
      <c r="Y380" s="125"/>
      <c r="Z380" s="125"/>
    </row>
    <row r="381" spans="1:26" ht="12.75" customHeight="1" x14ac:dyDescent="0.25">
      <c r="A381" s="125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5"/>
      <c r="X381" s="125"/>
      <c r="Y381" s="125"/>
      <c r="Z381" s="125"/>
    </row>
    <row r="382" spans="1:26" ht="12.75" customHeight="1" x14ac:dyDescent="0.25">
      <c r="A382" s="125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5"/>
      <c r="X382" s="125"/>
      <c r="Y382" s="125"/>
      <c r="Z382" s="125"/>
    </row>
    <row r="383" spans="1:26" ht="12.75" customHeight="1" x14ac:dyDescent="0.25">
      <c r="A383" s="125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25"/>
      <c r="Y383" s="125"/>
      <c r="Z383" s="125"/>
    </row>
    <row r="384" spans="1:26" ht="12.75" customHeight="1" x14ac:dyDescent="0.25">
      <c r="A384" s="125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</row>
    <row r="385" spans="1:26" ht="12.75" customHeight="1" x14ac:dyDescent="0.25">
      <c r="A385" s="125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</row>
    <row r="386" spans="1:26" ht="12.75" customHeight="1" x14ac:dyDescent="0.25">
      <c r="A386" s="125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</row>
    <row r="387" spans="1:26" ht="12.75" customHeight="1" x14ac:dyDescent="0.25">
      <c r="A387" s="125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25"/>
      <c r="Y387" s="125"/>
      <c r="Z387" s="125"/>
    </row>
    <row r="388" spans="1:26" ht="12.75" customHeight="1" x14ac:dyDescent="0.25">
      <c r="A388" s="125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5"/>
      <c r="Y388" s="125"/>
      <c r="Z388" s="125"/>
    </row>
    <row r="389" spans="1:26" ht="12.75" customHeight="1" x14ac:dyDescent="0.25">
      <c r="A389" s="125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5"/>
      <c r="X389" s="125"/>
      <c r="Y389" s="125"/>
      <c r="Z389" s="125"/>
    </row>
    <row r="390" spans="1:26" ht="12.75" customHeight="1" x14ac:dyDescent="0.25">
      <c r="A390" s="125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</row>
    <row r="391" spans="1:26" ht="12.75" customHeight="1" x14ac:dyDescent="0.25">
      <c r="A391" s="125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5"/>
      <c r="X391" s="125"/>
      <c r="Y391" s="125"/>
      <c r="Z391" s="125"/>
    </row>
    <row r="392" spans="1:26" ht="12.75" customHeight="1" x14ac:dyDescent="0.25">
      <c r="A392" s="125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</row>
    <row r="393" spans="1:26" ht="12.75" customHeight="1" x14ac:dyDescent="0.25">
      <c r="A393" s="125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5"/>
      <c r="X393" s="125"/>
      <c r="Y393" s="125"/>
      <c r="Z393" s="125"/>
    </row>
    <row r="394" spans="1:26" ht="12.75" customHeight="1" x14ac:dyDescent="0.25">
      <c r="A394" s="125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5"/>
      <c r="X394" s="125"/>
      <c r="Y394" s="125"/>
      <c r="Z394" s="125"/>
    </row>
    <row r="395" spans="1:26" ht="12.75" customHeight="1" x14ac:dyDescent="0.25">
      <c r="A395" s="125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5"/>
      <c r="X395" s="125"/>
      <c r="Y395" s="125"/>
      <c r="Z395" s="125"/>
    </row>
    <row r="396" spans="1:26" ht="12.75" customHeight="1" x14ac:dyDescent="0.25">
      <c r="A396" s="125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5"/>
      <c r="X396" s="125"/>
      <c r="Y396" s="125"/>
      <c r="Z396" s="125"/>
    </row>
    <row r="397" spans="1:26" ht="12.75" customHeight="1" x14ac:dyDescent="0.25">
      <c r="A397" s="125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25"/>
      <c r="Y397" s="125"/>
      <c r="Z397" s="125"/>
    </row>
    <row r="398" spans="1:26" ht="12.75" customHeight="1" x14ac:dyDescent="0.25">
      <c r="A398" s="125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5"/>
      <c r="X398" s="125"/>
      <c r="Y398" s="125"/>
      <c r="Z398" s="125"/>
    </row>
    <row r="399" spans="1:26" ht="12.75" customHeight="1" x14ac:dyDescent="0.25">
      <c r="A399" s="125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5"/>
      <c r="X399" s="125"/>
      <c r="Y399" s="125"/>
      <c r="Z399" s="125"/>
    </row>
    <row r="400" spans="1:26" ht="12.75" customHeight="1" x14ac:dyDescent="0.25">
      <c r="A400" s="125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25"/>
      <c r="Y400" s="125"/>
      <c r="Z400" s="125"/>
    </row>
    <row r="401" spans="1:26" ht="12.75" customHeight="1" x14ac:dyDescent="0.25">
      <c r="A401" s="125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5"/>
      <c r="X401" s="125"/>
      <c r="Y401" s="125"/>
      <c r="Z401" s="125"/>
    </row>
    <row r="402" spans="1:26" ht="12.75" customHeight="1" x14ac:dyDescent="0.25">
      <c r="A402" s="125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5"/>
      <c r="X402" s="125"/>
      <c r="Y402" s="125"/>
      <c r="Z402" s="125"/>
    </row>
    <row r="403" spans="1:26" ht="12.75" customHeight="1" x14ac:dyDescent="0.25">
      <c r="A403" s="125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25"/>
      <c r="Y403" s="125"/>
      <c r="Z403" s="125"/>
    </row>
    <row r="404" spans="1:26" ht="12.75" customHeight="1" x14ac:dyDescent="0.25">
      <c r="A404" s="125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25"/>
      <c r="Y404" s="125"/>
      <c r="Z404" s="125"/>
    </row>
    <row r="405" spans="1:26" ht="12.75" customHeight="1" x14ac:dyDescent="0.25">
      <c r="A405" s="125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25"/>
      <c r="Y405" s="125"/>
      <c r="Z405" s="125"/>
    </row>
    <row r="406" spans="1:26" ht="12.75" customHeight="1" x14ac:dyDescent="0.25">
      <c r="A406" s="125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5"/>
      <c r="X406" s="125"/>
      <c r="Y406" s="125"/>
      <c r="Z406" s="125"/>
    </row>
    <row r="407" spans="1:26" ht="12.75" customHeight="1" x14ac:dyDescent="0.25">
      <c r="A407" s="125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5"/>
      <c r="X407" s="125"/>
      <c r="Y407" s="125"/>
      <c r="Z407" s="125"/>
    </row>
    <row r="408" spans="1:26" ht="12.75" customHeight="1" x14ac:dyDescent="0.25">
      <c r="A408" s="125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5"/>
      <c r="X408" s="125"/>
      <c r="Y408" s="125"/>
      <c r="Z408" s="125"/>
    </row>
    <row r="409" spans="1:26" ht="12.75" customHeight="1" x14ac:dyDescent="0.25">
      <c r="A409" s="125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25"/>
      <c r="Y409" s="125"/>
      <c r="Z409" s="125"/>
    </row>
    <row r="410" spans="1:26" ht="12.75" customHeight="1" x14ac:dyDescent="0.25">
      <c r="A410" s="125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25"/>
      <c r="Y410" s="125"/>
      <c r="Z410" s="125"/>
    </row>
    <row r="411" spans="1:26" ht="12.75" customHeight="1" x14ac:dyDescent="0.25">
      <c r="A411" s="125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25"/>
      <c r="Y411" s="125"/>
      <c r="Z411" s="125"/>
    </row>
    <row r="412" spans="1:26" ht="12.75" customHeight="1" x14ac:dyDescent="0.25">
      <c r="A412" s="125"/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25"/>
      <c r="Y412" s="125"/>
      <c r="Z412" s="125"/>
    </row>
    <row r="413" spans="1:26" ht="12.75" customHeight="1" x14ac:dyDescent="0.25">
      <c r="A413" s="125"/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5"/>
      <c r="X413" s="125"/>
      <c r="Y413" s="125"/>
      <c r="Z413" s="125"/>
    </row>
    <row r="414" spans="1:26" ht="12.75" customHeight="1" x14ac:dyDescent="0.25">
      <c r="A414" s="125"/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5"/>
      <c r="X414" s="125"/>
      <c r="Y414" s="125"/>
      <c r="Z414" s="125"/>
    </row>
    <row r="415" spans="1:26" ht="12.75" customHeight="1" x14ac:dyDescent="0.25">
      <c r="A415" s="125"/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25"/>
      <c r="Y415" s="125"/>
      <c r="Z415" s="125"/>
    </row>
    <row r="416" spans="1:26" ht="12.75" customHeight="1" x14ac:dyDescent="0.25">
      <c r="A416" s="125"/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5"/>
      <c r="X416" s="125"/>
      <c r="Y416" s="125"/>
      <c r="Z416" s="125"/>
    </row>
    <row r="417" spans="1:26" ht="12.75" customHeight="1" x14ac:dyDescent="0.25">
      <c r="A417" s="125"/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5"/>
      <c r="X417" s="125"/>
      <c r="Y417" s="125"/>
      <c r="Z417" s="125"/>
    </row>
    <row r="418" spans="1:26" ht="12.75" customHeight="1" x14ac:dyDescent="0.25">
      <c r="A418" s="125"/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5"/>
      <c r="X418" s="125"/>
      <c r="Y418" s="125"/>
      <c r="Z418" s="125"/>
    </row>
    <row r="419" spans="1:26" ht="12.75" customHeight="1" x14ac:dyDescent="0.25">
      <c r="A419" s="125"/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5"/>
      <c r="X419" s="125"/>
      <c r="Y419" s="125"/>
      <c r="Z419" s="125"/>
    </row>
    <row r="420" spans="1:26" ht="12.75" customHeight="1" x14ac:dyDescent="0.25">
      <c r="A420" s="125"/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5"/>
      <c r="X420" s="125"/>
      <c r="Y420" s="125"/>
      <c r="Z420" s="125"/>
    </row>
    <row r="421" spans="1:26" ht="12.75" customHeight="1" x14ac:dyDescent="0.25">
      <c r="A421" s="125"/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5"/>
      <c r="X421" s="125"/>
      <c r="Y421" s="125"/>
      <c r="Z421" s="125"/>
    </row>
    <row r="422" spans="1:26" ht="12.75" customHeight="1" x14ac:dyDescent="0.25">
      <c r="A422" s="125"/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</row>
    <row r="423" spans="1:26" ht="12.75" customHeight="1" x14ac:dyDescent="0.25">
      <c r="A423" s="125"/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</row>
    <row r="424" spans="1:26" ht="12.75" customHeight="1" x14ac:dyDescent="0.25">
      <c r="A424" s="125"/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</row>
    <row r="425" spans="1:26" ht="12.75" customHeight="1" x14ac:dyDescent="0.25">
      <c r="A425" s="125"/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</row>
    <row r="426" spans="1:26" ht="12.75" customHeight="1" x14ac:dyDescent="0.25">
      <c r="A426" s="125"/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</row>
    <row r="427" spans="1:26" ht="12.75" customHeight="1" x14ac:dyDescent="0.25">
      <c r="A427" s="125"/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</row>
    <row r="428" spans="1:26" ht="12.75" customHeight="1" x14ac:dyDescent="0.25">
      <c r="A428" s="125"/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</row>
    <row r="429" spans="1:26" ht="12.75" customHeight="1" x14ac:dyDescent="0.25">
      <c r="A429" s="125"/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</row>
    <row r="430" spans="1:26" ht="12.75" customHeight="1" x14ac:dyDescent="0.25">
      <c r="A430" s="125"/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</row>
    <row r="431" spans="1:26" ht="12.75" customHeight="1" x14ac:dyDescent="0.25">
      <c r="A431" s="125"/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</row>
    <row r="432" spans="1:26" ht="12.75" customHeight="1" x14ac:dyDescent="0.25">
      <c r="A432" s="125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</row>
    <row r="433" spans="1:26" ht="12.75" customHeight="1" x14ac:dyDescent="0.25">
      <c r="A433" s="125"/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25"/>
      <c r="Y433" s="125"/>
      <c r="Z433" s="125"/>
    </row>
    <row r="434" spans="1:26" ht="12.75" customHeight="1" x14ac:dyDescent="0.25">
      <c r="A434" s="125"/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25"/>
      <c r="Y434" s="125"/>
      <c r="Z434" s="125"/>
    </row>
    <row r="435" spans="1:26" ht="12.75" customHeight="1" x14ac:dyDescent="0.25">
      <c r="A435" s="125"/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</row>
    <row r="436" spans="1:26" ht="12.75" customHeight="1" x14ac:dyDescent="0.25">
      <c r="A436" s="125"/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</row>
    <row r="437" spans="1:26" ht="12.75" customHeight="1" x14ac:dyDescent="0.25">
      <c r="A437" s="125"/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</row>
    <row r="438" spans="1:26" ht="12.75" customHeight="1" x14ac:dyDescent="0.25">
      <c r="A438" s="125"/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</row>
    <row r="439" spans="1:26" ht="12.75" customHeight="1" x14ac:dyDescent="0.25">
      <c r="A439" s="125"/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25"/>
      <c r="Y439" s="125"/>
      <c r="Z439" s="125"/>
    </row>
    <row r="440" spans="1:26" ht="12.75" customHeight="1" x14ac:dyDescent="0.25">
      <c r="A440" s="125"/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25"/>
      <c r="Y440" s="125"/>
      <c r="Z440" s="125"/>
    </row>
    <row r="441" spans="1:26" ht="12.75" customHeight="1" x14ac:dyDescent="0.25">
      <c r="A441" s="125"/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25"/>
      <c r="Y441" s="125"/>
      <c r="Z441" s="125"/>
    </row>
    <row r="442" spans="1:26" ht="12.75" customHeight="1" x14ac:dyDescent="0.25">
      <c r="A442" s="125"/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5"/>
      <c r="X442" s="125"/>
      <c r="Y442" s="125"/>
      <c r="Z442" s="125"/>
    </row>
    <row r="443" spans="1:26" ht="12.75" customHeight="1" x14ac:dyDescent="0.25">
      <c r="A443" s="125"/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25"/>
      <c r="Y443" s="125"/>
      <c r="Z443" s="125"/>
    </row>
    <row r="444" spans="1:26" ht="12.75" customHeight="1" x14ac:dyDescent="0.25">
      <c r="A444" s="125"/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5"/>
      <c r="X444" s="125"/>
      <c r="Y444" s="125"/>
      <c r="Z444" s="125"/>
    </row>
    <row r="445" spans="1:26" ht="12.75" customHeight="1" x14ac:dyDescent="0.25">
      <c r="A445" s="125"/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5"/>
      <c r="X445" s="125"/>
      <c r="Y445" s="125"/>
      <c r="Z445" s="125"/>
    </row>
    <row r="446" spans="1:26" ht="12.75" customHeight="1" x14ac:dyDescent="0.25">
      <c r="A446" s="125"/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5"/>
      <c r="X446" s="125"/>
      <c r="Y446" s="125"/>
      <c r="Z446" s="125"/>
    </row>
    <row r="447" spans="1:26" ht="12.75" customHeight="1" x14ac:dyDescent="0.25">
      <c r="A447" s="125"/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5"/>
      <c r="X447" s="125"/>
      <c r="Y447" s="125"/>
      <c r="Z447" s="125"/>
    </row>
    <row r="448" spans="1:26" ht="12.75" customHeight="1" x14ac:dyDescent="0.25">
      <c r="A448" s="125"/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Z448" s="125"/>
    </row>
    <row r="449" spans="1:26" ht="12.75" customHeight="1" x14ac:dyDescent="0.25">
      <c r="A449" s="125"/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5"/>
      <c r="X449" s="125"/>
      <c r="Y449" s="125"/>
      <c r="Z449" s="125"/>
    </row>
    <row r="450" spans="1:26" ht="12.75" customHeight="1" x14ac:dyDescent="0.25">
      <c r="A450" s="125"/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5"/>
      <c r="X450" s="125"/>
      <c r="Y450" s="125"/>
      <c r="Z450" s="125"/>
    </row>
    <row r="451" spans="1:26" ht="12.75" customHeight="1" x14ac:dyDescent="0.25">
      <c r="A451" s="125"/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5"/>
      <c r="X451" s="125"/>
      <c r="Y451" s="125"/>
      <c r="Z451" s="125"/>
    </row>
    <row r="452" spans="1:26" ht="12.75" customHeight="1" x14ac:dyDescent="0.25">
      <c r="A452" s="125"/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5"/>
      <c r="X452" s="125"/>
      <c r="Y452" s="125"/>
      <c r="Z452" s="125"/>
    </row>
    <row r="453" spans="1:26" ht="12.75" customHeight="1" x14ac:dyDescent="0.25">
      <c r="A453" s="125"/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25"/>
      <c r="Y453" s="125"/>
      <c r="Z453" s="125"/>
    </row>
    <row r="454" spans="1:26" ht="12.75" customHeight="1" x14ac:dyDescent="0.25">
      <c r="A454" s="125"/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25"/>
      <c r="Y454" s="125"/>
      <c r="Z454" s="125"/>
    </row>
    <row r="455" spans="1:26" ht="12.75" customHeight="1" x14ac:dyDescent="0.25">
      <c r="A455" s="125"/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5"/>
      <c r="X455" s="125"/>
      <c r="Y455" s="125"/>
      <c r="Z455" s="125"/>
    </row>
    <row r="456" spans="1:26" ht="12.75" customHeight="1" x14ac:dyDescent="0.25">
      <c r="A456" s="125"/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5"/>
      <c r="X456" s="125"/>
      <c r="Y456" s="125"/>
      <c r="Z456" s="125"/>
    </row>
    <row r="457" spans="1:26" ht="12.75" customHeight="1" x14ac:dyDescent="0.25">
      <c r="A457" s="125"/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5"/>
      <c r="X457" s="125"/>
      <c r="Y457" s="125"/>
      <c r="Z457" s="125"/>
    </row>
    <row r="458" spans="1:26" ht="12.75" customHeight="1" x14ac:dyDescent="0.25">
      <c r="A458" s="125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5"/>
      <c r="X458" s="125"/>
      <c r="Y458" s="125"/>
      <c r="Z458" s="125"/>
    </row>
    <row r="459" spans="1:26" ht="12.75" customHeight="1" x14ac:dyDescent="0.25">
      <c r="A459" s="125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25"/>
      <c r="Y459" s="125"/>
      <c r="Z459" s="125"/>
    </row>
    <row r="460" spans="1:26" ht="12.75" customHeight="1" x14ac:dyDescent="0.25">
      <c r="A460" s="125"/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5"/>
      <c r="X460" s="125"/>
      <c r="Y460" s="125"/>
      <c r="Z460" s="125"/>
    </row>
    <row r="461" spans="1:26" ht="12.75" customHeight="1" x14ac:dyDescent="0.25">
      <c r="A461" s="125"/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5"/>
      <c r="X461" s="125"/>
      <c r="Y461" s="125"/>
      <c r="Z461" s="125"/>
    </row>
    <row r="462" spans="1:26" ht="12.75" customHeight="1" x14ac:dyDescent="0.25">
      <c r="A462" s="125"/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5"/>
      <c r="X462" s="125"/>
      <c r="Y462" s="125"/>
      <c r="Z462" s="125"/>
    </row>
    <row r="463" spans="1:26" ht="12.75" customHeight="1" x14ac:dyDescent="0.25">
      <c r="A463" s="125"/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5"/>
      <c r="X463" s="125"/>
      <c r="Y463" s="125"/>
      <c r="Z463" s="125"/>
    </row>
    <row r="464" spans="1:26" ht="12.75" customHeight="1" x14ac:dyDescent="0.25">
      <c r="A464" s="125"/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5"/>
      <c r="X464" s="125"/>
      <c r="Y464" s="125"/>
      <c r="Z464" s="125"/>
    </row>
    <row r="465" spans="1:26" ht="12.75" customHeight="1" x14ac:dyDescent="0.25">
      <c r="A465" s="125"/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5"/>
      <c r="X465" s="125"/>
      <c r="Y465" s="125"/>
      <c r="Z465" s="125"/>
    </row>
    <row r="466" spans="1:26" ht="12.75" customHeight="1" x14ac:dyDescent="0.25">
      <c r="A466" s="125"/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5"/>
      <c r="X466" s="125"/>
      <c r="Y466" s="125"/>
      <c r="Z466" s="125"/>
    </row>
    <row r="467" spans="1:26" ht="12.75" customHeight="1" x14ac:dyDescent="0.25">
      <c r="A467" s="125"/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25"/>
      <c r="Y467" s="125"/>
      <c r="Z467" s="125"/>
    </row>
    <row r="468" spans="1:26" ht="12.75" customHeight="1" x14ac:dyDescent="0.25">
      <c r="A468" s="125"/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</row>
    <row r="469" spans="1:26" ht="12.75" customHeight="1" x14ac:dyDescent="0.25">
      <c r="A469" s="125"/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25"/>
      <c r="Y469" s="125"/>
      <c r="Z469" s="125"/>
    </row>
    <row r="470" spans="1:26" ht="12.75" customHeight="1" x14ac:dyDescent="0.25">
      <c r="A470" s="125"/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25"/>
      <c r="Y470" s="125"/>
      <c r="Z470" s="125"/>
    </row>
    <row r="471" spans="1:26" ht="12.75" customHeight="1" x14ac:dyDescent="0.25">
      <c r="A471" s="125"/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25"/>
      <c r="Y471" s="125"/>
      <c r="Z471" s="125"/>
    </row>
    <row r="472" spans="1:26" ht="12.75" customHeight="1" x14ac:dyDescent="0.25">
      <c r="A472" s="125"/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25"/>
      <c r="Y472" s="125"/>
      <c r="Z472" s="125"/>
    </row>
    <row r="473" spans="1:26" ht="12.75" customHeight="1" x14ac:dyDescent="0.25">
      <c r="A473" s="125"/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25"/>
      <c r="Y473" s="125"/>
      <c r="Z473" s="125"/>
    </row>
    <row r="474" spans="1:26" ht="12.75" customHeight="1" x14ac:dyDescent="0.25">
      <c r="A474" s="125"/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25"/>
      <c r="Y474" s="125"/>
      <c r="Z474" s="125"/>
    </row>
    <row r="475" spans="1:26" ht="12.75" customHeight="1" x14ac:dyDescent="0.25">
      <c r="A475" s="125"/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25"/>
      <c r="Y475" s="125"/>
      <c r="Z475" s="125"/>
    </row>
    <row r="476" spans="1:26" ht="12.75" customHeight="1" x14ac:dyDescent="0.25">
      <c r="A476" s="125"/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25"/>
      <c r="Y476" s="125"/>
      <c r="Z476" s="125"/>
    </row>
    <row r="477" spans="1:26" ht="12.75" customHeight="1" x14ac:dyDescent="0.25">
      <c r="A477" s="125"/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25"/>
      <c r="Y477" s="125"/>
      <c r="Z477" s="125"/>
    </row>
    <row r="478" spans="1:26" ht="12.75" customHeight="1" x14ac:dyDescent="0.25">
      <c r="A478" s="125"/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25"/>
      <c r="Y478" s="125"/>
      <c r="Z478" s="125"/>
    </row>
    <row r="479" spans="1:26" ht="12.75" customHeight="1" x14ac:dyDescent="0.25">
      <c r="A479" s="125"/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  <c r="Z479" s="125"/>
    </row>
    <row r="480" spans="1:26" ht="12.75" customHeight="1" x14ac:dyDescent="0.25">
      <c r="A480" s="125"/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25"/>
      <c r="Y480" s="125"/>
      <c r="Z480" s="125"/>
    </row>
    <row r="481" spans="1:26" ht="12.75" customHeight="1" x14ac:dyDescent="0.25">
      <c r="A481" s="125"/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5"/>
      <c r="X481" s="125"/>
      <c r="Y481" s="125"/>
      <c r="Z481" s="125"/>
    </row>
    <row r="482" spans="1:26" ht="12.75" customHeight="1" x14ac:dyDescent="0.25">
      <c r="A482" s="125"/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5"/>
      <c r="X482" s="125"/>
      <c r="Y482" s="125"/>
      <c r="Z482" s="125"/>
    </row>
    <row r="483" spans="1:26" ht="12.75" customHeight="1" x14ac:dyDescent="0.25">
      <c r="A483" s="125"/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  <c r="Z483" s="125"/>
    </row>
    <row r="484" spans="1:26" ht="12.75" customHeight="1" x14ac:dyDescent="0.25">
      <c r="A484" s="125"/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5"/>
      <c r="X484" s="125"/>
      <c r="Y484" s="125"/>
      <c r="Z484" s="125"/>
    </row>
    <row r="485" spans="1:26" ht="12.75" customHeight="1" x14ac:dyDescent="0.25">
      <c r="A485" s="125"/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5"/>
      <c r="X485" s="125"/>
      <c r="Y485" s="125"/>
      <c r="Z485" s="125"/>
    </row>
    <row r="486" spans="1:26" ht="12.75" customHeight="1" x14ac:dyDescent="0.25">
      <c r="A486" s="125"/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5"/>
      <c r="X486" s="125"/>
      <c r="Y486" s="125"/>
      <c r="Z486" s="125"/>
    </row>
    <row r="487" spans="1:26" ht="12.75" customHeight="1" x14ac:dyDescent="0.25">
      <c r="A487" s="125"/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5"/>
      <c r="X487" s="125"/>
      <c r="Y487" s="125"/>
      <c r="Z487" s="125"/>
    </row>
    <row r="488" spans="1:26" ht="12.75" customHeight="1" x14ac:dyDescent="0.25">
      <c r="A488" s="125"/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25"/>
      <c r="Y488" s="125"/>
      <c r="Z488" s="125"/>
    </row>
    <row r="489" spans="1:26" ht="12.75" customHeight="1" x14ac:dyDescent="0.25">
      <c r="A489" s="125"/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5"/>
      <c r="X489" s="125"/>
      <c r="Y489" s="125"/>
      <c r="Z489" s="125"/>
    </row>
    <row r="490" spans="1:26" ht="12.75" customHeight="1" x14ac:dyDescent="0.25">
      <c r="A490" s="125"/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5"/>
      <c r="X490" s="125"/>
      <c r="Y490" s="125"/>
      <c r="Z490" s="125"/>
    </row>
    <row r="491" spans="1:26" ht="12.75" customHeight="1" x14ac:dyDescent="0.25">
      <c r="A491" s="125"/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25"/>
      <c r="Y491" s="125"/>
      <c r="Z491" s="125"/>
    </row>
    <row r="492" spans="1:26" ht="12.75" customHeight="1" x14ac:dyDescent="0.25">
      <c r="A492" s="125"/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25"/>
      <c r="Y492" s="125"/>
      <c r="Z492" s="125"/>
    </row>
    <row r="493" spans="1:26" ht="12.75" customHeight="1" x14ac:dyDescent="0.25">
      <c r="A493" s="125"/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25"/>
      <c r="Y493" s="125"/>
      <c r="Z493" s="125"/>
    </row>
    <row r="494" spans="1:26" ht="12.75" customHeight="1" x14ac:dyDescent="0.25">
      <c r="A494" s="125"/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25"/>
      <c r="Y494" s="125"/>
      <c r="Z494" s="125"/>
    </row>
    <row r="495" spans="1:26" ht="12.75" customHeight="1" x14ac:dyDescent="0.25">
      <c r="A495" s="125"/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5"/>
      <c r="X495" s="125"/>
      <c r="Y495" s="125"/>
      <c r="Z495" s="125"/>
    </row>
    <row r="496" spans="1:26" ht="12.75" customHeight="1" x14ac:dyDescent="0.25">
      <c r="A496" s="125"/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5"/>
      <c r="X496" s="125"/>
      <c r="Y496" s="125"/>
      <c r="Z496" s="125"/>
    </row>
    <row r="497" spans="1:26" ht="12.75" customHeight="1" x14ac:dyDescent="0.25">
      <c r="A497" s="125"/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5"/>
      <c r="X497" s="125"/>
      <c r="Y497" s="125"/>
      <c r="Z497" s="125"/>
    </row>
    <row r="498" spans="1:26" ht="12.75" customHeight="1" x14ac:dyDescent="0.25">
      <c r="A498" s="125"/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5"/>
      <c r="X498" s="125"/>
      <c r="Y498" s="125"/>
      <c r="Z498" s="125"/>
    </row>
    <row r="499" spans="1:26" ht="12.75" customHeight="1" x14ac:dyDescent="0.25">
      <c r="A499" s="125"/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5"/>
      <c r="X499" s="125"/>
      <c r="Y499" s="125"/>
      <c r="Z499" s="125"/>
    </row>
    <row r="500" spans="1:26" ht="12.75" customHeight="1" x14ac:dyDescent="0.25">
      <c r="A500" s="125"/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5"/>
      <c r="X500" s="125"/>
      <c r="Y500" s="125"/>
      <c r="Z500" s="125"/>
    </row>
    <row r="501" spans="1:26" ht="12.75" customHeight="1" x14ac:dyDescent="0.25">
      <c r="A501" s="125"/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5"/>
      <c r="X501" s="125"/>
      <c r="Y501" s="125"/>
      <c r="Z501" s="125"/>
    </row>
    <row r="502" spans="1:26" ht="12.75" customHeight="1" x14ac:dyDescent="0.25">
      <c r="A502" s="125"/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5"/>
      <c r="X502" s="125"/>
      <c r="Y502" s="125"/>
      <c r="Z502" s="125"/>
    </row>
    <row r="503" spans="1:26" ht="12.75" customHeight="1" x14ac:dyDescent="0.25">
      <c r="A503" s="125"/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5"/>
      <c r="X503" s="125"/>
      <c r="Y503" s="125"/>
      <c r="Z503" s="125"/>
    </row>
    <row r="504" spans="1:26" ht="12.75" customHeight="1" x14ac:dyDescent="0.25">
      <c r="A504" s="125"/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5"/>
      <c r="X504" s="125"/>
      <c r="Y504" s="125"/>
      <c r="Z504" s="125"/>
    </row>
    <row r="505" spans="1:26" ht="12.75" customHeight="1" x14ac:dyDescent="0.25">
      <c r="A505" s="125"/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5"/>
      <c r="X505" s="125"/>
      <c r="Y505" s="125"/>
      <c r="Z505" s="125"/>
    </row>
    <row r="506" spans="1:26" ht="12.75" customHeight="1" x14ac:dyDescent="0.25">
      <c r="A506" s="125"/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25"/>
      <c r="Y506" s="125"/>
      <c r="Z506" s="125"/>
    </row>
    <row r="507" spans="1:26" ht="12.75" customHeight="1" x14ac:dyDescent="0.25">
      <c r="A507" s="125"/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5"/>
      <c r="X507" s="125"/>
      <c r="Y507" s="125"/>
      <c r="Z507" s="125"/>
    </row>
    <row r="508" spans="1:26" ht="12.75" customHeight="1" x14ac:dyDescent="0.25">
      <c r="A508" s="125"/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5"/>
      <c r="X508" s="125"/>
      <c r="Y508" s="125"/>
      <c r="Z508" s="125"/>
    </row>
    <row r="509" spans="1:26" ht="12.75" customHeight="1" x14ac:dyDescent="0.25">
      <c r="A509" s="125"/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5"/>
      <c r="X509" s="125"/>
      <c r="Y509" s="125"/>
      <c r="Z509" s="125"/>
    </row>
    <row r="510" spans="1:26" ht="12.75" customHeight="1" x14ac:dyDescent="0.25">
      <c r="A510" s="125"/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5"/>
      <c r="X510" s="125"/>
      <c r="Y510" s="125"/>
      <c r="Z510" s="125"/>
    </row>
    <row r="511" spans="1:26" ht="12.75" customHeight="1" x14ac:dyDescent="0.25">
      <c r="A511" s="125"/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25"/>
      <c r="Y511" s="125"/>
      <c r="Z511" s="125"/>
    </row>
    <row r="512" spans="1:26" ht="12.75" customHeight="1" x14ac:dyDescent="0.25">
      <c r="A512" s="125"/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25"/>
      <c r="Y512" s="125"/>
      <c r="Z512" s="125"/>
    </row>
    <row r="513" spans="1:26" ht="12.75" customHeight="1" x14ac:dyDescent="0.25">
      <c r="A513" s="125"/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25"/>
      <c r="Y513" s="125"/>
      <c r="Z513" s="125"/>
    </row>
    <row r="514" spans="1:26" ht="12.75" customHeight="1" x14ac:dyDescent="0.25">
      <c r="A514" s="125"/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5"/>
      <c r="X514" s="125"/>
      <c r="Y514" s="125"/>
      <c r="Z514" s="125"/>
    </row>
    <row r="515" spans="1:26" ht="12.75" customHeight="1" x14ac:dyDescent="0.25">
      <c r="A515" s="125"/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5"/>
      <c r="X515" s="125"/>
      <c r="Y515" s="125"/>
      <c r="Z515" s="125"/>
    </row>
    <row r="516" spans="1:26" ht="12.75" customHeight="1" x14ac:dyDescent="0.25">
      <c r="A516" s="125"/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5"/>
      <c r="X516" s="125"/>
      <c r="Y516" s="125"/>
      <c r="Z516" s="125"/>
    </row>
    <row r="517" spans="1:26" ht="12.75" customHeight="1" x14ac:dyDescent="0.25">
      <c r="A517" s="125"/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5"/>
      <c r="X517" s="125"/>
      <c r="Y517" s="125"/>
      <c r="Z517" s="125"/>
    </row>
    <row r="518" spans="1:26" ht="12.75" customHeight="1" x14ac:dyDescent="0.25">
      <c r="A518" s="125"/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5"/>
      <c r="X518" s="125"/>
      <c r="Y518" s="125"/>
      <c r="Z518" s="125"/>
    </row>
    <row r="519" spans="1:26" ht="12.75" customHeight="1" x14ac:dyDescent="0.25">
      <c r="A519" s="125"/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5"/>
      <c r="X519" s="125"/>
      <c r="Y519" s="125"/>
      <c r="Z519" s="125"/>
    </row>
    <row r="520" spans="1:26" ht="12.75" customHeight="1" x14ac:dyDescent="0.25">
      <c r="A520" s="125"/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5"/>
      <c r="X520" s="125"/>
      <c r="Y520" s="125"/>
      <c r="Z520" s="125"/>
    </row>
    <row r="521" spans="1:26" ht="12.75" customHeight="1" x14ac:dyDescent="0.25">
      <c r="A521" s="125"/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5"/>
      <c r="X521" s="125"/>
      <c r="Y521" s="125"/>
      <c r="Z521" s="125"/>
    </row>
    <row r="522" spans="1:26" ht="12.75" customHeight="1" x14ac:dyDescent="0.25">
      <c r="A522" s="125"/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5"/>
      <c r="X522" s="125"/>
      <c r="Y522" s="125"/>
      <c r="Z522" s="125"/>
    </row>
    <row r="523" spans="1:26" ht="12.75" customHeight="1" x14ac:dyDescent="0.25">
      <c r="A523" s="125"/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5"/>
      <c r="X523" s="125"/>
      <c r="Y523" s="125"/>
      <c r="Z523" s="125"/>
    </row>
    <row r="524" spans="1:26" ht="12.75" customHeight="1" x14ac:dyDescent="0.25">
      <c r="A524" s="125"/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5"/>
      <c r="X524" s="125"/>
      <c r="Y524" s="125"/>
      <c r="Z524" s="125"/>
    </row>
    <row r="525" spans="1:26" ht="12.75" customHeight="1" x14ac:dyDescent="0.25">
      <c r="A525" s="125"/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5"/>
      <c r="X525" s="125"/>
      <c r="Y525" s="125"/>
      <c r="Z525" s="125"/>
    </row>
    <row r="526" spans="1:26" ht="12.75" customHeight="1" x14ac:dyDescent="0.25">
      <c r="A526" s="125"/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5"/>
      <c r="X526" s="125"/>
      <c r="Y526" s="125"/>
      <c r="Z526" s="125"/>
    </row>
    <row r="527" spans="1:26" ht="12.75" customHeight="1" x14ac:dyDescent="0.25">
      <c r="A527" s="125"/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5"/>
      <c r="X527" s="125"/>
      <c r="Y527" s="125"/>
      <c r="Z527" s="125"/>
    </row>
    <row r="528" spans="1:26" ht="12.75" customHeight="1" x14ac:dyDescent="0.25">
      <c r="A528" s="125"/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5"/>
      <c r="X528" s="125"/>
      <c r="Y528" s="125"/>
      <c r="Z528" s="125"/>
    </row>
    <row r="529" spans="1:26" ht="12.75" customHeight="1" x14ac:dyDescent="0.25">
      <c r="A529" s="125"/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5"/>
      <c r="X529" s="125"/>
      <c r="Y529" s="125"/>
      <c r="Z529" s="125"/>
    </row>
    <row r="530" spans="1:26" ht="12.75" customHeight="1" x14ac:dyDescent="0.25">
      <c r="A530" s="125"/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5"/>
      <c r="X530" s="125"/>
      <c r="Y530" s="125"/>
      <c r="Z530" s="125"/>
    </row>
    <row r="531" spans="1:26" ht="12.75" customHeight="1" x14ac:dyDescent="0.25">
      <c r="A531" s="125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5"/>
      <c r="X531" s="125"/>
      <c r="Y531" s="125"/>
      <c r="Z531" s="125"/>
    </row>
    <row r="532" spans="1:26" ht="12.75" customHeight="1" x14ac:dyDescent="0.25">
      <c r="A532" s="125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25"/>
      <c r="Y532" s="125"/>
      <c r="Z532" s="125"/>
    </row>
    <row r="533" spans="1:26" ht="12.75" customHeight="1" x14ac:dyDescent="0.25">
      <c r="A533" s="125"/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5"/>
      <c r="X533" s="125"/>
      <c r="Y533" s="125"/>
      <c r="Z533" s="125"/>
    </row>
    <row r="534" spans="1:26" ht="12.75" customHeight="1" x14ac:dyDescent="0.25">
      <c r="A534" s="125"/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5"/>
      <c r="X534" s="125"/>
      <c r="Y534" s="125"/>
      <c r="Z534" s="125"/>
    </row>
    <row r="535" spans="1:26" ht="12.75" customHeight="1" x14ac:dyDescent="0.25">
      <c r="A535" s="125"/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5"/>
      <c r="X535" s="125"/>
      <c r="Y535" s="125"/>
      <c r="Z535" s="125"/>
    </row>
    <row r="536" spans="1:26" ht="12.75" customHeight="1" x14ac:dyDescent="0.25">
      <c r="A536" s="125"/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5"/>
      <c r="X536" s="125"/>
      <c r="Y536" s="125"/>
      <c r="Z536" s="125"/>
    </row>
    <row r="537" spans="1:26" ht="12.75" customHeight="1" x14ac:dyDescent="0.25">
      <c r="A537" s="125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5"/>
      <c r="X537" s="125"/>
      <c r="Y537" s="125"/>
      <c r="Z537" s="125"/>
    </row>
    <row r="538" spans="1:26" ht="12.75" customHeight="1" x14ac:dyDescent="0.25">
      <c r="A538" s="125"/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5"/>
      <c r="X538" s="125"/>
      <c r="Y538" s="125"/>
      <c r="Z538" s="125"/>
    </row>
    <row r="539" spans="1:26" ht="12.75" customHeight="1" x14ac:dyDescent="0.25">
      <c r="A539" s="125"/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5"/>
      <c r="X539" s="125"/>
      <c r="Y539" s="125"/>
      <c r="Z539" s="125"/>
    </row>
    <row r="540" spans="1:26" ht="12.75" customHeight="1" x14ac:dyDescent="0.25">
      <c r="A540" s="125"/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5"/>
      <c r="X540" s="125"/>
      <c r="Y540" s="125"/>
      <c r="Z540" s="125"/>
    </row>
    <row r="541" spans="1:26" ht="12.75" customHeight="1" x14ac:dyDescent="0.25">
      <c r="A541" s="125"/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</row>
    <row r="542" spans="1:26" ht="12.75" customHeight="1" x14ac:dyDescent="0.25">
      <c r="A542" s="125"/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</row>
    <row r="543" spans="1:26" ht="12.75" customHeight="1" x14ac:dyDescent="0.25">
      <c r="A543" s="125"/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</row>
    <row r="544" spans="1:26" ht="12.75" customHeight="1" x14ac:dyDescent="0.25">
      <c r="A544" s="125"/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5"/>
      <c r="X544" s="125"/>
      <c r="Y544" s="125"/>
      <c r="Z544" s="125"/>
    </row>
    <row r="545" spans="1:26" ht="12.75" customHeight="1" x14ac:dyDescent="0.25">
      <c r="A545" s="125"/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5"/>
      <c r="X545" s="125"/>
      <c r="Y545" s="125"/>
      <c r="Z545" s="125"/>
    </row>
    <row r="546" spans="1:26" ht="12.75" customHeight="1" x14ac:dyDescent="0.25">
      <c r="A546" s="125"/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5"/>
      <c r="X546" s="125"/>
      <c r="Y546" s="125"/>
      <c r="Z546" s="125"/>
    </row>
    <row r="547" spans="1:26" ht="12.75" customHeight="1" x14ac:dyDescent="0.25">
      <c r="A547" s="125"/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25"/>
      <c r="Y547" s="125"/>
      <c r="Z547" s="125"/>
    </row>
    <row r="548" spans="1:26" ht="12.75" customHeight="1" x14ac:dyDescent="0.25">
      <c r="A548" s="125"/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</row>
    <row r="549" spans="1:26" ht="12.75" customHeight="1" x14ac:dyDescent="0.25">
      <c r="A549" s="125"/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5"/>
      <c r="X549" s="125"/>
      <c r="Y549" s="125"/>
      <c r="Z549" s="125"/>
    </row>
    <row r="550" spans="1:26" ht="12.75" customHeight="1" x14ac:dyDescent="0.25">
      <c r="A550" s="125"/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5"/>
      <c r="X550" s="125"/>
      <c r="Y550" s="125"/>
      <c r="Z550" s="125"/>
    </row>
    <row r="551" spans="1:26" ht="12.75" customHeight="1" x14ac:dyDescent="0.25">
      <c r="A551" s="125"/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5"/>
      <c r="X551" s="125"/>
      <c r="Y551" s="125"/>
      <c r="Z551" s="125"/>
    </row>
    <row r="552" spans="1:26" ht="12.75" customHeight="1" x14ac:dyDescent="0.25">
      <c r="A552" s="125"/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5"/>
      <c r="X552" s="125"/>
      <c r="Y552" s="125"/>
      <c r="Z552" s="125"/>
    </row>
    <row r="553" spans="1:26" ht="12.75" customHeight="1" x14ac:dyDescent="0.25">
      <c r="A553" s="125"/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5"/>
      <c r="X553" s="125"/>
      <c r="Y553" s="125"/>
      <c r="Z553" s="125"/>
    </row>
    <row r="554" spans="1:26" ht="12.75" customHeight="1" x14ac:dyDescent="0.25">
      <c r="A554" s="125"/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5"/>
      <c r="X554" s="125"/>
      <c r="Y554" s="125"/>
      <c r="Z554" s="125"/>
    </row>
    <row r="555" spans="1:26" ht="12.75" customHeight="1" x14ac:dyDescent="0.25">
      <c r="A555" s="125"/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5"/>
      <c r="X555" s="125"/>
      <c r="Y555" s="125"/>
      <c r="Z555" s="125"/>
    </row>
    <row r="556" spans="1:26" ht="12.75" customHeight="1" x14ac:dyDescent="0.25">
      <c r="A556" s="125"/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5"/>
      <c r="X556" s="125"/>
      <c r="Y556" s="125"/>
      <c r="Z556" s="125"/>
    </row>
    <row r="557" spans="1:26" ht="12.75" customHeight="1" x14ac:dyDescent="0.25">
      <c r="A557" s="125"/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5"/>
      <c r="X557" s="125"/>
      <c r="Y557" s="125"/>
      <c r="Z557" s="125"/>
    </row>
    <row r="558" spans="1:26" ht="12.75" customHeight="1" x14ac:dyDescent="0.25">
      <c r="A558" s="125"/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5"/>
      <c r="X558" s="125"/>
      <c r="Y558" s="125"/>
      <c r="Z558" s="125"/>
    </row>
    <row r="559" spans="1:26" ht="12.75" customHeight="1" x14ac:dyDescent="0.25">
      <c r="A559" s="125"/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5"/>
      <c r="X559" s="125"/>
      <c r="Y559" s="125"/>
      <c r="Z559" s="125"/>
    </row>
    <row r="560" spans="1:26" ht="12.75" customHeight="1" x14ac:dyDescent="0.25">
      <c r="A560" s="125"/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5"/>
      <c r="X560" s="125"/>
      <c r="Y560" s="125"/>
      <c r="Z560" s="125"/>
    </row>
    <row r="561" spans="1:26" ht="12.75" customHeight="1" x14ac:dyDescent="0.25">
      <c r="A561" s="125"/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5"/>
      <c r="X561" s="125"/>
      <c r="Y561" s="125"/>
      <c r="Z561" s="125"/>
    </row>
    <row r="562" spans="1:26" ht="12.75" customHeight="1" x14ac:dyDescent="0.25">
      <c r="A562" s="125"/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5"/>
      <c r="X562" s="125"/>
      <c r="Y562" s="125"/>
      <c r="Z562" s="125"/>
    </row>
    <row r="563" spans="1:26" ht="12.75" customHeight="1" x14ac:dyDescent="0.25">
      <c r="A563" s="125"/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5"/>
      <c r="X563" s="125"/>
      <c r="Y563" s="125"/>
      <c r="Z563" s="125"/>
    </row>
    <row r="564" spans="1:26" ht="12.75" customHeight="1" x14ac:dyDescent="0.25">
      <c r="A564" s="125"/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5"/>
      <c r="X564" s="125"/>
      <c r="Y564" s="125"/>
      <c r="Z564" s="125"/>
    </row>
    <row r="565" spans="1:26" ht="12.75" customHeight="1" x14ac:dyDescent="0.25">
      <c r="A565" s="125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5"/>
      <c r="X565" s="125"/>
      <c r="Y565" s="125"/>
      <c r="Z565" s="125"/>
    </row>
    <row r="566" spans="1:26" ht="12.75" customHeight="1" x14ac:dyDescent="0.25">
      <c r="A566" s="125"/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25"/>
      <c r="Y566" s="125"/>
      <c r="Z566" s="125"/>
    </row>
    <row r="567" spans="1:26" ht="12.75" customHeight="1" x14ac:dyDescent="0.25">
      <c r="A567" s="125"/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25"/>
      <c r="Y567" s="125"/>
      <c r="Z567" s="125"/>
    </row>
    <row r="568" spans="1:26" ht="12.75" customHeight="1" x14ac:dyDescent="0.25">
      <c r="A568" s="125"/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5"/>
      <c r="X568" s="125"/>
      <c r="Y568" s="125"/>
      <c r="Z568" s="125"/>
    </row>
    <row r="569" spans="1:26" ht="12.75" customHeight="1" x14ac:dyDescent="0.25">
      <c r="A569" s="125"/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25"/>
      <c r="Y569" s="125"/>
      <c r="Z569" s="125"/>
    </row>
    <row r="570" spans="1:26" ht="12.75" customHeight="1" x14ac:dyDescent="0.25">
      <c r="A570" s="125"/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  <c r="Z570" s="125"/>
    </row>
    <row r="571" spans="1:26" ht="12.75" customHeight="1" x14ac:dyDescent="0.25">
      <c r="A571" s="125"/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5"/>
      <c r="X571" s="125"/>
      <c r="Y571" s="125"/>
      <c r="Z571" s="125"/>
    </row>
    <row r="572" spans="1:26" ht="12.75" customHeight="1" x14ac:dyDescent="0.25">
      <c r="A572" s="125"/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5"/>
      <c r="X572" s="125"/>
      <c r="Y572" s="125"/>
      <c r="Z572" s="125"/>
    </row>
    <row r="573" spans="1:26" ht="12.75" customHeight="1" x14ac:dyDescent="0.25">
      <c r="A573" s="125"/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5"/>
      <c r="X573" s="125"/>
      <c r="Y573" s="125"/>
      <c r="Z573" s="125"/>
    </row>
    <row r="574" spans="1:26" ht="12.75" customHeight="1" x14ac:dyDescent="0.25">
      <c r="A574" s="125"/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5"/>
      <c r="X574" s="125"/>
      <c r="Y574" s="125"/>
      <c r="Z574" s="125"/>
    </row>
    <row r="575" spans="1:26" ht="12.75" customHeight="1" x14ac:dyDescent="0.25">
      <c r="A575" s="125"/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5"/>
      <c r="X575" s="125"/>
      <c r="Y575" s="125"/>
      <c r="Z575" s="125"/>
    </row>
    <row r="576" spans="1:26" ht="12.75" customHeight="1" x14ac:dyDescent="0.25">
      <c r="A576" s="125"/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5"/>
      <c r="X576" s="125"/>
      <c r="Y576" s="125"/>
      <c r="Z576" s="125"/>
    </row>
    <row r="577" spans="1:26" ht="12.75" customHeight="1" x14ac:dyDescent="0.25">
      <c r="A577" s="125"/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5"/>
      <c r="X577" s="125"/>
      <c r="Y577" s="125"/>
      <c r="Z577" s="125"/>
    </row>
    <row r="578" spans="1:26" ht="12.75" customHeight="1" x14ac:dyDescent="0.25">
      <c r="A578" s="125"/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5"/>
      <c r="X578" s="125"/>
      <c r="Y578" s="125"/>
      <c r="Z578" s="125"/>
    </row>
    <row r="579" spans="1:26" ht="12.75" customHeight="1" x14ac:dyDescent="0.25">
      <c r="A579" s="125"/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5"/>
      <c r="X579" s="125"/>
      <c r="Y579" s="125"/>
      <c r="Z579" s="125"/>
    </row>
    <row r="580" spans="1:26" ht="12.75" customHeight="1" x14ac:dyDescent="0.25">
      <c r="A580" s="125"/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5"/>
      <c r="X580" s="125"/>
      <c r="Y580" s="125"/>
      <c r="Z580" s="125"/>
    </row>
    <row r="581" spans="1:26" ht="12.75" customHeight="1" x14ac:dyDescent="0.25">
      <c r="A581" s="125"/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5"/>
      <c r="X581" s="125"/>
      <c r="Y581" s="125"/>
      <c r="Z581" s="125"/>
    </row>
    <row r="582" spans="1:26" ht="12.75" customHeight="1" x14ac:dyDescent="0.25">
      <c r="A582" s="125"/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5"/>
      <c r="X582" s="125"/>
      <c r="Y582" s="125"/>
      <c r="Z582" s="125"/>
    </row>
    <row r="583" spans="1:26" ht="12.75" customHeight="1" x14ac:dyDescent="0.25">
      <c r="A583" s="125"/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5"/>
      <c r="X583" s="125"/>
      <c r="Y583" s="125"/>
      <c r="Z583" s="125"/>
    </row>
    <row r="584" spans="1:26" ht="12.75" customHeight="1" x14ac:dyDescent="0.25">
      <c r="A584" s="125"/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5"/>
      <c r="X584" s="125"/>
      <c r="Y584" s="125"/>
      <c r="Z584" s="125"/>
    </row>
    <row r="585" spans="1:26" ht="12.75" customHeight="1" x14ac:dyDescent="0.25">
      <c r="A585" s="125"/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5"/>
      <c r="X585" s="125"/>
      <c r="Y585" s="125"/>
      <c r="Z585" s="125"/>
    </row>
    <row r="586" spans="1:26" ht="12.75" customHeight="1" x14ac:dyDescent="0.25">
      <c r="A586" s="125"/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5"/>
      <c r="X586" s="125"/>
      <c r="Y586" s="125"/>
      <c r="Z586" s="125"/>
    </row>
    <row r="587" spans="1:26" ht="12.75" customHeight="1" x14ac:dyDescent="0.25">
      <c r="A587" s="125"/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5"/>
      <c r="X587" s="125"/>
      <c r="Y587" s="125"/>
      <c r="Z587" s="125"/>
    </row>
    <row r="588" spans="1:26" ht="12.75" customHeight="1" x14ac:dyDescent="0.25">
      <c r="A588" s="125"/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5"/>
      <c r="X588" s="125"/>
      <c r="Y588" s="125"/>
      <c r="Z588" s="125"/>
    </row>
    <row r="589" spans="1:26" ht="12.75" customHeight="1" x14ac:dyDescent="0.25">
      <c r="A589" s="125"/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5"/>
      <c r="X589" s="125"/>
      <c r="Y589" s="125"/>
      <c r="Z589" s="125"/>
    </row>
    <row r="590" spans="1:26" ht="12.75" customHeight="1" x14ac:dyDescent="0.25">
      <c r="A590" s="125"/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5"/>
      <c r="X590" s="125"/>
      <c r="Y590" s="125"/>
      <c r="Z590" s="125"/>
    </row>
    <row r="591" spans="1:26" ht="12.75" customHeight="1" x14ac:dyDescent="0.25">
      <c r="A591" s="125"/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5"/>
      <c r="X591" s="125"/>
      <c r="Y591" s="125"/>
      <c r="Z591" s="125"/>
    </row>
    <row r="592" spans="1:26" ht="12.75" customHeight="1" x14ac:dyDescent="0.25">
      <c r="A592" s="125"/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5"/>
      <c r="X592" s="125"/>
      <c r="Y592" s="125"/>
      <c r="Z592" s="125"/>
    </row>
    <row r="593" spans="1:26" ht="12.75" customHeight="1" x14ac:dyDescent="0.25">
      <c r="A593" s="125"/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5"/>
      <c r="X593" s="125"/>
      <c r="Y593" s="125"/>
      <c r="Z593" s="125"/>
    </row>
    <row r="594" spans="1:26" ht="12.75" customHeight="1" x14ac:dyDescent="0.25">
      <c r="A594" s="125"/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25"/>
      <c r="Y594" s="125"/>
      <c r="Z594" s="125"/>
    </row>
    <row r="595" spans="1:26" ht="12.75" customHeight="1" x14ac:dyDescent="0.25">
      <c r="A595" s="125"/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5"/>
      <c r="X595" s="125"/>
      <c r="Y595" s="125"/>
      <c r="Z595" s="125"/>
    </row>
    <row r="596" spans="1:26" ht="12.75" customHeight="1" x14ac:dyDescent="0.25">
      <c r="A596" s="125"/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5"/>
      <c r="X596" s="125"/>
      <c r="Y596" s="125"/>
      <c r="Z596" s="125"/>
    </row>
    <row r="597" spans="1:26" ht="12.75" customHeight="1" x14ac:dyDescent="0.25">
      <c r="A597" s="125"/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5"/>
      <c r="X597" s="125"/>
      <c r="Y597" s="125"/>
      <c r="Z597" s="125"/>
    </row>
    <row r="598" spans="1:26" ht="12.75" customHeight="1" x14ac:dyDescent="0.25">
      <c r="A598" s="125"/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5"/>
      <c r="X598" s="125"/>
      <c r="Y598" s="125"/>
      <c r="Z598" s="125"/>
    </row>
    <row r="599" spans="1:26" ht="12.75" customHeight="1" x14ac:dyDescent="0.25">
      <c r="A599" s="125"/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5"/>
      <c r="X599" s="125"/>
      <c r="Y599" s="125"/>
      <c r="Z599" s="125"/>
    </row>
    <row r="600" spans="1:26" ht="12.75" customHeight="1" x14ac:dyDescent="0.25">
      <c r="A600" s="125"/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5"/>
      <c r="X600" s="125"/>
      <c r="Y600" s="125"/>
      <c r="Z600" s="125"/>
    </row>
    <row r="601" spans="1:26" ht="12.75" customHeight="1" x14ac:dyDescent="0.25">
      <c r="A601" s="125"/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5"/>
      <c r="X601" s="125"/>
      <c r="Y601" s="125"/>
      <c r="Z601" s="125"/>
    </row>
    <row r="602" spans="1:26" ht="12.75" customHeight="1" x14ac:dyDescent="0.25">
      <c r="A602" s="125"/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5"/>
      <c r="X602" s="125"/>
      <c r="Y602" s="125"/>
      <c r="Z602" s="125"/>
    </row>
    <row r="603" spans="1:26" ht="12.75" customHeight="1" x14ac:dyDescent="0.25">
      <c r="A603" s="125"/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5"/>
      <c r="X603" s="125"/>
      <c r="Y603" s="125"/>
      <c r="Z603" s="125"/>
    </row>
    <row r="604" spans="1:26" ht="12.75" customHeight="1" x14ac:dyDescent="0.25">
      <c r="A604" s="125"/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5"/>
      <c r="X604" s="125"/>
      <c r="Y604" s="125"/>
      <c r="Z604" s="125"/>
    </row>
    <row r="605" spans="1:26" ht="12.75" customHeight="1" x14ac:dyDescent="0.25">
      <c r="A605" s="125"/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5"/>
      <c r="X605" s="125"/>
      <c r="Y605" s="125"/>
      <c r="Z605" s="125"/>
    </row>
    <row r="606" spans="1:26" ht="12.75" customHeight="1" x14ac:dyDescent="0.25">
      <c r="A606" s="125"/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5"/>
      <c r="X606" s="125"/>
      <c r="Y606" s="125"/>
      <c r="Z606" s="125"/>
    </row>
    <row r="607" spans="1:26" ht="12.75" customHeight="1" x14ac:dyDescent="0.25">
      <c r="A607" s="125"/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5"/>
      <c r="X607" s="125"/>
      <c r="Y607" s="125"/>
      <c r="Z607" s="125"/>
    </row>
    <row r="608" spans="1:26" ht="12.75" customHeight="1" x14ac:dyDescent="0.25">
      <c r="A608" s="125"/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25"/>
      <c r="Y608" s="125"/>
      <c r="Z608" s="125"/>
    </row>
    <row r="609" spans="1:26" ht="12.75" customHeight="1" x14ac:dyDescent="0.25">
      <c r="A609" s="125"/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25"/>
      <c r="Y609" s="125"/>
      <c r="Z609" s="125"/>
    </row>
    <row r="610" spans="1:26" ht="12.75" customHeight="1" x14ac:dyDescent="0.25">
      <c r="A610" s="125"/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  <c r="Z610" s="125"/>
    </row>
    <row r="611" spans="1:26" ht="12.75" customHeight="1" x14ac:dyDescent="0.25">
      <c r="A611" s="125"/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5"/>
      <c r="X611" s="125"/>
      <c r="Y611" s="125"/>
      <c r="Z611" s="125"/>
    </row>
    <row r="612" spans="1:26" ht="12.75" customHeight="1" x14ac:dyDescent="0.25">
      <c r="A612" s="125"/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5"/>
      <c r="X612" s="125"/>
      <c r="Y612" s="125"/>
      <c r="Z612" s="125"/>
    </row>
    <row r="613" spans="1:26" ht="12.75" customHeight="1" x14ac:dyDescent="0.25">
      <c r="A613" s="125"/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5"/>
      <c r="X613" s="125"/>
      <c r="Y613" s="125"/>
      <c r="Z613" s="125"/>
    </row>
    <row r="614" spans="1:26" ht="12.75" customHeight="1" x14ac:dyDescent="0.25">
      <c r="A614" s="125"/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5"/>
      <c r="X614" s="125"/>
      <c r="Y614" s="125"/>
      <c r="Z614" s="125"/>
    </row>
    <row r="615" spans="1:26" ht="12.75" customHeight="1" x14ac:dyDescent="0.25">
      <c r="A615" s="125"/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5"/>
      <c r="X615" s="125"/>
      <c r="Y615" s="125"/>
      <c r="Z615" s="125"/>
    </row>
    <row r="616" spans="1:26" ht="12.75" customHeight="1" x14ac:dyDescent="0.25">
      <c r="A616" s="125"/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5"/>
      <c r="X616" s="125"/>
      <c r="Y616" s="125"/>
      <c r="Z616" s="125"/>
    </row>
    <row r="617" spans="1:26" ht="12.75" customHeight="1" x14ac:dyDescent="0.25">
      <c r="A617" s="125"/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5"/>
      <c r="X617" s="125"/>
      <c r="Y617" s="125"/>
      <c r="Z617" s="125"/>
    </row>
    <row r="618" spans="1:26" ht="12.75" customHeight="1" x14ac:dyDescent="0.25">
      <c r="A618" s="125"/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5"/>
      <c r="X618" s="125"/>
      <c r="Y618" s="125"/>
      <c r="Z618" s="125"/>
    </row>
    <row r="619" spans="1:26" ht="12.75" customHeight="1" x14ac:dyDescent="0.25">
      <c r="A619" s="125"/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5"/>
      <c r="X619" s="125"/>
      <c r="Y619" s="125"/>
      <c r="Z619" s="125"/>
    </row>
    <row r="620" spans="1:26" ht="12.75" customHeight="1" x14ac:dyDescent="0.25">
      <c r="A620" s="125"/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5"/>
      <c r="X620" s="125"/>
      <c r="Y620" s="125"/>
      <c r="Z620" s="125"/>
    </row>
    <row r="621" spans="1:26" ht="12.75" customHeight="1" x14ac:dyDescent="0.25">
      <c r="A621" s="125"/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25"/>
      <c r="Y621" s="125"/>
      <c r="Z621" s="125"/>
    </row>
    <row r="622" spans="1:26" ht="12.75" customHeight="1" x14ac:dyDescent="0.25">
      <c r="A622" s="125"/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5"/>
      <c r="X622" s="125"/>
      <c r="Y622" s="125"/>
      <c r="Z622" s="125"/>
    </row>
    <row r="623" spans="1:26" ht="12.75" customHeight="1" x14ac:dyDescent="0.25">
      <c r="A623" s="125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5"/>
      <c r="X623" s="125"/>
      <c r="Y623" s="125"/>
      <c r="Z623" s="125"/>
    </row>
    <row r="624" spans="1:26" ht="12.75" customHeight="1" x14ac:dyDescent="0.25">
      <c r="A624" s="125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5"/>
      <c r="X624" s="125"/>
      <c r="Y624" s="125"/>
      <c r="Z624" s="125"/>
    </row>
    <row r="625" spans="1:26" ht="12.75" customHeight="1" x14ac:dyDescent="0.25">
      <c r="A625" s="125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25"/>
      <c r="Y625" s="125"/>
      <c r="Z625" s="125"/>
    </row>
    <row r="626" spans="1:26" ht="12.75" customHeight="1" x14ac:dyDescent="0.25">
      <c r="A626" s="125"/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5"/>
      <c r="X626" s="125"/>
      <c r="Y626" s="125"/>
      <c r="Z626" s="125"/>
    </row>
    <row r="627" spans="1:26" ht="12.75" customHeight="1" x14ac:dyDescent="0.25">
      <c r="A627" s="125"/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5"/>
      <c r="X627" s="125"/>
      <c r="Y627" s="125"/>
      <c r="Z627" s="125"/>
    </row>
    <row r="628" spans="1:26" ht="12.75" customHeight="1" x14ac:dyDescent="0.25">
      <c r="A628" s="125"/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5"/>
      <c r="X628" s="125"/>
      <c r="Y628" s="125"/>
      <c r="Z628" s="125"/>
    </row>
    <row r="629" spans="1:26" ht="12.75" customHeight="1" x14ac:dyDescent="0.25">
      <c r="A629" s="125"/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5"/>
      <c r="X629" s="125"/>
      <c r="Y629" s="125"/>
      <c r="Z629" s="125"/>
    </row>
    <row r="630" spans="1:26" ht="12.75" customHeight="1" x14ac:dyDescent="0.25">
      <c r="A630" s="125"/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5"/>
      <c r="X630" s="125"/>
      <c r="Y630" s="125"/>
      <c r="Z630" s="125"/>
    </row>
    <row r="631" spans="1:26" ht="12.75" customHeight="1" x14ac:dyDescent="0.25">
      <c r="A631" s="125"/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5"/>
      <c r="X631" s="125"/>
      <c r="Y631" s="125"/>
      <c r="Z631" s="125"/>
    </row>
    <row r="632" spans="1:26" ht="12.75" customHeight="1" x14ac:dyDescent="0.25">
      <c r="A632" s="125"/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5"/>
      <c r="X632" s="125"/>
      <c r="Y632" s="125"/>
      <c r="Z632" s="125"/>
    </row>
    <row r="633" spans="1:26" ht="12.75" customHeight="1" x14ac:dyDescent="0.25">
      <c r="A633" s="125"/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5"/>
      <c r="X633" s="125"/>
      <c r="Y633" s="125"/>
      <c r="Z633" s="125"/>
    </row>
    <row r="634" spans="1:26" ht="12.75" customHeight="1" x14ac:dyDescent="0.25">
      <c r="A634" s="125"/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5"/>
      <c r="X634" s="125"/>
      <c r="Y634" s="125"/>
      <c r="Z634" s="125"/>
    </row>
    <row r="635" spans="1:26" ht="12.75" customHeight="1" x14ac:dyDescent="0.25">
      <c r="A635" s="125"/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5"/>
      <c r="X635" s="125"/>
      <c r="Y635" s="125"/>
      <c r="Z635" s="125"/>
    </row>
    <row r="636" spans="1:26" ht="12.75" customHeight="1" x14ac:dyDescent="0.25">
      <c r="A636" s="125"/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5"/>
      <c r="X636" s="125"/>
      <c r="Y636" s="125"/>
      <c r="Z636" s="125"/>
    </row>
    <row r="637" spans="1:26" ht="12.75" customHeight="1" x14ac:dyDescent="0.25">
      <c r="A637" s="125"/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5"/>
      <c r="X637" s="125"/>
      <c r="Y637" s="125"/>
      <c r="Z637" s="125"/>
    </row>
    <row r="638" spans="1:26" ht="12.75" customHeight="1" x14ac:dyDescent="0.25">
      <c r="A638" s="125"/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5"/>
      <c r="X638" s="125"/>
      <c r="Y638" s="125"/>
      <c r="Z638" s="125"/>
    </row>
    <row r="639" spans="1:26" ht="12.75" customHeight="1" x14ac:dyDescent="0.25">
      <c r="A639" s="125"/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25"/>
      <c r="Y639" s="125"/>
      <c r="Z639" s="125"/>
    </row>
    <row r="640" spans="1:26" ht="12.75" customHeight="1" x14ac:dyDescent="0.25">
      <c r="A640" s="125"/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5"/>
      <c r="X640" s="125"/>
      <c r="Y640" s="125"/>
      <c r="Z640" s="125"/>
    </row>
    <row r="641" spans="1:26" ht="12.75" customHeight="1" x14ac:dyDescent="0.25">
      <c r="A641" s="125"/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5"/>
      <c r="X641" s="125"/>
      <c r="Y641" s="125"/>
      <c r="Z641" s="125"/>
    </row>
    <row r="642" spans="1:26" ht="12.75" customHeight="1" x14ac:dyDescent="0.25">
      <c r="A642" s="125"/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5"/>
      <c r="X642" s="125"/>
      <c r="Y642" s="125"/>
      <c r="Z642" s="125"/>
    </row>
    <row r="643" spans="1:26" ht="12.75" customHeight="1" x14ac:dyDescent="0.25">
      <c r="A643" s="125"/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5"/>
      <c r="X643" s="125"/>
      <c r="Y643" s="125"/>
      <c r="Z643" s="125"/>
    </row>
    <row r="644" spans="1:26" ht="12.75" customHeight="1" x14ac:dyDescent="0.25">
      <c r="A644" s="125"/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5"/>
      <c r="X644" s="125"/>
      <c r="Y644" s="125"/>
      <c r="Z644" s="125"/>
    </row>
    <row r="645" spans="1:26" ht="12.75" customHeight="1" x14ac:dyDescent="0.25">
      <c r="A645" s="125"/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5"/>
      <c r="X645" s="125"/>
      <c r="Y645" s="125"/>
      <c r="Z645" s="125"/>
    </row>
    <row r="646" spans="1:26" ht="12.75" customHeight="1" x14ac:dyDescent="0.25">
      <c r="A646" s="125"/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5"/>
      <c r="X646" s="125"/>
      <c r="Y646" s="125"/>
      <c r="Z646" s="125"/>
    </row>
    <row r="647" spans="1:26" ht="12.75" customHeight="1" x14ac:dyDescent="0.25">
      <c r="A647" s="125"/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5"/>
      <c r="X647" s="125"/>
      <c r="Y647" s="125"/>
      <c r="Z647" s="125"/>
    </row>
    <row r="648" spans="1:26" ht="12.75" customHeight="1" x14ac:dyDescent="0.25">
      <c r="A648" s="125"/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5"/>
      <c r="X648" s="125"/>
      <c r="Y648" s="125"/>
      <c r="Z648" s="125"/>
    </row>
    <row r="649" spans="1:26" ht="12.75" customHeight="1" x14ac:dyDescent="0.25">
      <c r="A649" s="125"/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5"/>
      <c r="X649" s="125"/>
      <c r="Y649" s="125"/>
      <c r="Z649" s="125"/>
    </row>
    <row r="650" spans="1:26" ht="12.75" customHeight="1" x14ac:dyDescent="0.25">
      <c r="A650" s="125"/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25"/>
      <c r="Y650" s="125"/>
      <c r="Z650" s="125"/>
    </row>
    <row r="651" spans="1:26" ht="12.75" customHeight="1" x14ac:dyDescent="0.25">
      <c r="A651" s="125"/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5"/>
      <c r="X651" s="125"/>
      <c r="Y651" s="125"/>
      <c r="Z651" s="125"/>
    </row>
    <row r="652" spans="1:26" ht="12.75" customHeight="1" x14ac:dyDescent="0.25">
      <c r="A652" s="125"/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5"/>
      <c r="X652" s="125"/>
      <c r="Y652" s="125"/>
      <c r="Z652" s="125"/>
    </row>
    <row r="653" spans="1:26" ht="12.75" customHeight="1" x14ac:dyDescent="0.25">
      <c r="A653" s="125"/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5"/>
      <c r="X653" s="125"/>
      <c r="Y653" s="125"/>
      <c r="Z653" s="125"/>
    </row>
    <row r="654" spans="1:26" ht="12.75" customHeight="1" x14ac:dyDescent="0.25">
      <c r="A654" s="125"/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5"/>
      <c r="X654" s="125"/>
      <c r="Y654" s="125"/>
      <c r="Z654" s="125"/>
    </row>
    <row r="655" spans="1:26" ht="12.75" customHeight="1" x14ac:dyDescent="0.25">
      <c r="A655" s="125"/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5"/>
      <c r="X655" s="125"/>
      <c r="Y655" s="125"/>
      <c r="Z655" s="125"/>
    </row>
    <row r="656" spans="1:26" ht="12.75" customHeight="1" x14ac:dyDescent="0.25">
      <c r="A656" s="125"/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25"/>
      <c r="Y656" s="125"/>
      <c r="Z656" s="125"/>
    </row>
    <row r="657" spans="1:26" ht="12.75" customHeight="1" x14ac:dyDescent="0.25">
      <c r="A657" s="125"/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5"/>
      <c r="X657" s="125"/>
      <c r="Y657" s="125"/>
      <c r="Z657" s="125"/>
    </row>
    <row r="658" spans="1:26" ht="12.75" customHeight="1" x14ac:dyDescent="0.25">
      <c r="A658" s="125"/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25"/>
      <c r="Y658" s="125"/>
      <c r="Z658" s="125"/>
    </row>
    <row r="659" spans="1:26" ht="12.75" customHeight="1" x14ac:dyDescent="0.25">
      <c r="A659" s="125"/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25"/>
      <c r="Y659" s="125"/>
      <c r="Z659" s="125"/>
    </row>
    <row r="660" spans="1:26" ht="12.75" customHeight="1" x14ac:dyDescent="0.25">
      <c r="A660" s="125"/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25"/>
      <c r="Y660" s="125"/>
      <c r="Z660" s="125"/>
    </row>
    <row r="661" spans="1:26" ht="12.75" customHeight="1" x14ac:dyDescent="0.25">
      <c r="A661" s="125"/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5"/>
      <c r="X661" s="125"/>
      <c r="Y661" s="125"/>
      <c r="Z661" s="125"/>
    </row>
    <row r="662" spans="1:26" ht="12.75" customHeight="1" x14ac:dyDescent="0.25">
      <c r="A662" s="125"/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5"/>
      <c r="X662" s="125"/>
      <c r="Y662" s="125"/>
      <c r="Z662" s="125"/>
    </row>
    <row r="663" spans="1:26" ht="12.75" customHeight="1" x14ac:dyDescent="0.25">
      <c r="A663" s="125"/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5"/>
      <c r="X663" s="125"/>
      <c r="Y663" s="125"/>
      <c r="Z663" s="125"/>
    </row>
    <row r="664" spans="1:26" ht="12.75" customHeight="1" x14ac:dyDescent="0.25">
      <c r="A664" s="125"/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5"/>
      <c r="X664" s="125"/>
      <c r="Y664" s="125"/>
      <c r="Z664" s="125"/>
    </row>
    <row r="665" spans="1:26" ht="12.75" customHeight="1" x14ac:dyDescent="0.25">
      <c r="A665" s="125"/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5"/>
      <c r="X665" s="125"/>
      <c r="Y665" s="125"/>
      <c r="Z665" s="125"/>
    </row>
    <row r="666" spans="1:26" ht="12.75" customHeight="1" x14ac:dyDescent="0.25">
      <c r="A666" s="125"/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5"/>
      <c r="X666" s="125"/>
      <c r="Y666" s="125"/>
      <c r="Z666" s="125"/>
    </row>
    <row r="667" spans="1:26" ht="12.75" customHeight="1" x14ac:dyDescent="0.25">
      <c r="A667" s="125"/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5"/>
      <c r="X667" s="125"/>
      <c r="Y667" s="125"/>
      <c r="Z667" s="125"/>
    </row>
    <row r="668" spans="1:26" ht="12.75" customHeight="1" x14ac:dyDescent="0.25">
      <c r="A668" s="125"/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5"/>
      <c r="X668" s="125"/>
      <c r="Y668" s="125"/>
      <c r="Z668" s="125"/>
    </row>
    <row r="669" spans="1:26" ht="12.75" customHeight="1" x14ac:dyDescent="0.25">
      <c r="A669" s="125"/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5"/>
      <c r="X669" s="125"/>
      <c r="Y669" s="125"/>
      <c r="Z669" s="125"/>
    </row>
    <row r="670" spans="1:26" ht="12.75" customHeight="1" x14ac:dyDescent="0.25">
      <c r="A670" s="125"/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5"/>
      <c r="X670" s="125"/>
      <c r="Y670" s="125"/>
      <c r="Z670" s="125"/>
    </row>
    <row r="671" spans="1:26" ht="12.75" customHeight="1" x14ac:dyDescent="0.25">
      <c r="A671" s="125"/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5"/>
      <c r="X671" s="125"/>
      <c r="Y671" s="125"/>
      <c r="Z671" s="125"/>
    </row>
    <row r="672" spans="1:26" ht="12.75" customHeight="1" x14ac:dyDescent="0.25">
      <c r="A672" s="125"/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5"/>
      <c r="X672" s="125"/>
      <c r="Y672" s="125"/>
      <c r="Z672" s="125"/>
    </row>
    <row r="673" spans="1:26" ht="12.75" customHeight="1" x14ac:dyDescent="0.25">
      <c r="A673" s="125"/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5"/>
      <c r="X673" s="125"/>
      <c r="Y673" s="125"/>
      <c r="Z673" s="125"/>
    </row>
    <row r="674" spans="1:26" ht="12.75" customHeight="1" x14ac:dyDescent="0.25">
      <c r="A674" s="125"/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5"/>
      <c r="X674" s="125"/>
      <c r="Y674" s="125"/>
      <c r="Z674" s="125"/>
    </row>
    <row r="675" spans="1:26" ht="12.75" customHeight="1" x14ac:dyDescent="0.25">
      <c r="A675" s="125"/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25"/>
      <c r="Y675" s="125"/>
      <c r="Z675" s="125"/>
    </row>
    <row r="676" spans="1:26" ht="12.75" customHeight="1" x14ac:dyDescent="0.25">
      <c r="A676" s="125"/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5"/>
      <c r="X676" s="125"/>
      <c r="Y676" s="125"/>
      <c r="Z676" s="125"/>
    </row>
    <row r="677" spans="1:26" ht="12.75" customHeight="1" x14ac:dyDescent="0.25">
      <c r="A677" s="125"/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5"/>
      <c r="X677" s="125"/>
      <c r="Y677" s="125"/>
      <c r="Z677" s="125"/>
    </row>
    <row r="678" spans="1:26" ht="12.75" customHeight="1" x14ac:dyDescent="0.25">
      <c r="A678" s="125"/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5"/>
      <c r="X678" s="125"/>
      <c r="Y678" s="125"/>
      <c r="Z678" s="125"/>
    </row>
    <row r="679" spans="1:26" ht="12.75" customHeight="1" x14ac:dyDescent="0.25">
      <c r="A679" s="125"/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5"/>
      <c r="X679" s="125"/>
      <c r="Y679" s="125"/>
      <c r="Z679" s="125"/>
    </row>
    <row r="680" spans="1:26" ht="12.75" customHeight="1" x14ac:dyDescent="0.25">
      <c r="A680" s="125"/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5"/>
      <c r="X680" s="125"/>
      <c r="Y680" s="125"/>
      <c r="Z680" s="125"/>
    </row>
    <row r="681" spans="1:26" ht="12.75" customHeight="1" x14ac:dyDescent="0.25">
      <c r="A681" s="125"/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5"/>
      <c r="X681" s="125"/>
      <c r="Y681" s="125"/>
      <c r="Z681" s="125"/>
    </row>
    <row r="682" spans="1:26" ht="12.75" customHeight="1" x14ac:dyDescent="0.25">
      <c r="A682" s="125"/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5"/>
      <c r="X682" s="125"/>
      <c r="Y682" s="125"/>
      <c r="Z682" s="125"/>
    </row>
    <row r="683" spans="1:26" ht="12.75" customHeight="1" x14ac:dyDescent="0.25">
      <c r="A683" s="125"/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5"/>
      <c r="X683" s="125"/>
      <c r="Y683" s="125"/>
      <c r="Z683" s="125"/>
    </row>
    <row r="684" spans="1:26" ht="12.75" customHeight="1" x14ac:dyDescent="0.25">
      <c r="A684" s="125"/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5"/>
      <c r="X684" s="125"/>
      <c r="Y684" s="125"/>
      <c r="Z684" s="125"/>
    </row>
    <row r="685" spans="1:26" ht="12.75" customHeight="1" x14ac:dyDescent="0.25">
      <c r="A685" s="125"/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5"/>
      <c r="X685" s="125"/>
      <c r="Y685" s="125"/>
      <c r="Z685" s="125"/>
    </row>
    <row r="686" spans="1:26" ht="12.75" customHeight="1" x14ac:dyDescent="0.25">
      <c r="A686" s="125"/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5"/>
      <c r="X686" s="125"/>
      <c r="Y686" s="125"/>
      <c r="Z686" s="125"/>
    </row>
    <row r="687" spans="1:26" ht="12.75" customHeight="1" x14ac:dyDescent="0.25">
      <c r="A687" s="125"/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25"/>
      <c r="Y687" s="125"/>
      <c r="Z687" s="125"/>
    </row>
    <row r="688" spans="1:26" ht="12.75" customHeight="1" x14ac:dyDescent="0.25">
      <c r="A688" s="125"/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5"/>
      <c r="X688" s="125"/>
      <c r="Y688" s="125"/>
      <c r="Z688" s="125"/>
    </row>
    <row r="689" spans="1:26" ht="12.75" customHeight="1" x14ac:dyDescent="0.25">
      <c r="A689" s="125"/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25"/>
      <c r="Y689" s="125"/>
      <c r="Z689" s="125"/>
    </row>
    <row r="690" spans="1:26" ht="12.75" customHeight="1" x14ac:dyDescent="0.25">
      <c r="A690" s="125"/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5"/>
      <c r="X690" s="125"/>
      <c r="Y690" s="125"/>
      <c r="Z690" s="125"/>
    </row>
    <row r="691" spans="1:26" ht="12.75" customHeight="1" x14ac:dyDescent="0.25">
      <c r="A691" s="125"/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25"/>
      <c r="Y691" s="125"/>
      <c r="Z691" s="125"/>
    </row>
    <row r="692" spans="1:26" ht="12.75" customHeight="1" x14ac:dyDescent="0.25">
      <c r="A692" s="125"/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5"/>
      <c r="X692" s="125"/>
      <c r="Y692" s="125"/>
      <c r="Z692" s="125"/>
    </row>
    <row r="693" spans="1:26" ht="12.75" customHeight="1" x14ac:dyDescent="0.25">
      <c r="A693" s="125"/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25"/>
      <c r="Y693" s="125"/>
      <c r="Z693" s="125"/>
    </row>
    <row r="694" spans="1:26" ht="12.75" customHeight="1" x14ac:dyDescent="0.25">
      <c r="A694" s="125"/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5"/>
      <c r="X694" s="125"/>
      <c r="Y694" s="125"/>
      <c r="Z694" s="125"/>
    </row>
    <row r="695" spans="1:26" ht="12.75" customHeight="1" x14ac:dyDescent="0.25">
      <c r="A695" s="125"/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5"/>
      <c r="X695" s="125"/>
      <c r="Y695" s="125"/>
      <c r="Z695" s="125"/>
    </row>
    <row r="696" spans="1:26" ht="12.75" customHeight="1" x14ac:dyDescent="0.25">
      <c r="A696" s="125"/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5"/>
      <c r="X696" s="125"/>
      <c r="Y696" s="125"/>
      <c r="Z696" s="125"/>
    </row>
    <row r="697" spans="1:26" ht="12.75" customHeight="1" x14ac:dyDescent="0.25">
      <c r="A697" s="125"/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5"/>
      <c r="X697" s="125"/>
      <c r="Y697" s="125"/>
      <c r="Z697" s="125"/>
    </row>
    <row r="698" spans="1:26" ht="12.75" customHeight="1" x14ac:dyDescent="0.25">
      <c r="A698" s="125"/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5"/>
      <c r="X698" s="125"/>
      <c r="Y698" s="125"/>
      <c r="Z698" s="125"/>
    </row>
    <row r="699" spans="1:26" ht="12.75" customHeight="1" x14ac:dyDescent="0.25">
      <c r="A699" s="125"/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5"/>
      <c r="X699" s="125"/>
      <c r="Y699" s="125"/>
      <c r="Z699" s="125"/>
    </row>
    <row r="700" spans="1:26" ht="12.75" customHeight="1" x14ac:dyDescent="0.25">
      <c r="A700" s="125"/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25"/>
      <c r="Y700" s="125"/>
      <c r="Z700" s="125"/>
    </row>
    <row r="701" spans="1:26" ht="12.75" customHeight="1" x14ac:dyDescent="0.25">
      <c r="A701" s="125"/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5"/>
      <c r="X701" s="125"/>
      <c r="Y701" s="125"/>
      <c r="Z701" s="125"/>
    </row>
    <row r="702" spans="1:26" ht="12.75" customHeight="1" x14ac:dyDescent="0.25">
      <c r="A702" s="125"/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5"/>
      <c r="X702" s="125"/>
      <c r="Y702" s="125"/>
      <c r="Z702" s="125"/>
    </row>
    <row r="703" spans="1:26" ht="12.75" customHeight="1" x14ac:dyDescent="0.25">
      <c r="A703" s="125"/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5"/>
      <c r="X703" s="125"/>
      <c r="Y703" s="125"/>
      <c r="Z703" s="125"/>
    </row>
    <row r="704" spans="1:26" ht="12.75" customHeight="1" x14ac:dyDescent="0.25">
      <c r="A704" s="125"/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25"/>
      <c r="Y704" s="125"/>
      <c r="Z704" s="125"/>
    </row>
    <row r="705" spans="1:26" ht="12.75" customHeight="1" x14ac:dyDescent="0.25">
      <c r="A705" s="125"/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25"/>
      <c r="Y705" s="125"/>
      <c r="Z705" s="125"/>
    </row>
    <row r="706" spans="1:26" ht="12.75" customHeight="1" x14ac:dyDescent="0.25">
      <c r="A706" s="125"/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5"/>
      <c r="X706" s="125"/>
      <c r="Y706" s="125"/>
      <c r="Z706" s="125"/>
    </row>
    <row r="707" spans="1:26" ht="12.75" customHeight="1" x14ac:dyDescent="0.25">
      <c r="A707" s="125"/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5"/>
      <c r="X707" s="125"/>
      <c r="Y707" s="125"/>
      <c r="Z707" s="125"/>
    </row>
    <row r="708" spans="1:26" ht="12.75" customHeight="1" x14ac:dyDescent="0.25">
      <c r="A708" s="125"/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5"/>
      <c r="X708" s="125"/>
      <c r="Y708" s="125"/>
      <c r="Z708" s="125"/>
    </row>
    <row r="709" spans="1:26" ht="12.75" customHeight="1" x14ac:dyDescent="0.25">
      <c r="A709" s="125"/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5"/>
      <c r="X709" s="125"/>
      <c r="Y709" s="125"/>
      <c r="Z709" s="125"/>
    </row>
    <row r="710" spans="1:26" ht="12.75" customHeight="1" x14ac:dyDescent="0.25">
      <c r="A710" s="125"/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5"/>
      <c r="X710" s="125"/>
      <c r="Y710" s="125"/>
      <c r="Z710" s="125"/>
    </row>
    <row r="711" spans="1:26" ht="12.75" customHeight="1" x14ac:dyDescent="0.25">
      <c r="A711" s="125"/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5"/>
      <c r="X711" s="125"/>
      <c r="Y711" s="125"/>
      <c r="Z711" s="125"/>
    </row>
    <row r="712" spans="1:26" ht="12.75" customHeight="1" x14ac:dyDescent="0.25">
      <c r="A712" s="125"/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5"/>
      <c r="X712" s="125"/>
      <c r="Y712" s="125"/>
      <c r="Z712" s="125"/>
    </row>
    <row r="713" spans="1:26" ht="12.75" customHeight="1" x14ac:dyDescent="0.25">
      <c r="A713" s="125"/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5"/>
      <c r="X713" s="125"/>
      <c r="Y713" s="125"/>
      <c r="Z713" s="125"/>
    </row>
    <row r="714" spans="1:26" ht="12.75" customHeight="1" x14ac:dyDescent="0.25">
      <c r="A714" s="125"/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5"/>
      <c r="X714" s="125"/>
      <c r="Y714" s="125"/>
      <c r="Z714" s="125"/>
    </row>
    <row r="715" spans="1:26" ht="12.75" customHeight="1" x14ac:dyDescent="0.25">
      <c r="A715" s="125"/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5"/>
      <c r="X715" s="125"/>
      <c r="Y715" s="125"/>
      <c r="Z715" s="125"/>
    </row>
    <row r="716" spans="1:26" ht="12.75" customHeight="1" x14ac:dyDescent="0.25">
      <c r="A716" s="125"/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5"/>
      <c r="X716" s="125"/>
      <c r="Y716" s="125"/>
      <c r="Z716" s="125"/>
    </row>
    <row r="717" spans="1:26" ht="12.75" customHeight="1" x14ac:dyDescent="0.25">
      <c r="A717" s="125"/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25"/>
      <c r="Y717" s="125"/>
      <c r="Z717" s="125"/>
    </row>
    <row r="718" spans="1:26" ht="12.75" customHeight="1" x14ac:dyDescent="0.25">
      <c r="A718" s="125"/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5"/>
      <c r="X718" s="125"/>
      <c r="Y718" s="125"/>
      <c r="Z718" s="125"/>
    </row>
    <row r="719" spans="1:26" ht="12.75" customHeight="1" x14ac:dyDescent="0.25">
      <c r="A719" s="125"/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25"/>
      <c r="Y719" s="125"/>
      <c r="Z719" s="125"/>
    </row>
    <row r="720" spans="1:26" ht="12.75" customHeight="1" x14ac:dyDescent="0.25">
      <c r="A720" s="125"/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5"/>
      <c r="X720" s="125"/>
      <c r="Y720" s="125"/>
      <c r="Z720" s="125"/>
    </row>
    <row r="721" spans="1:26" ht="12.75" customHeight="1" x14ac:dyDescent="0.25">
      <c r="A721" s="125"/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5"/>
      <c r="X721" s="125"/>
      <c r="Y721" s="125"/>
      <c r="Z721" s="125"/>
    </row>
    <row r="722" spans="1:26" ht="12.75" customHeight="1" x14ac:dyDescent="0.25">
      <c r="A722" s="125"/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5"/>
      <c r="X722" s="125"/>
      <c r="Y722" s="125"/>
      <c r="Z722" s="125"/>
    </row>
    <row r="723" spans="1:26" ht="12.75" customHeight="1" x14ac:dyDescent="0.25">
      <c r="A723" s="125"/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5"/>
      <c r="X723" s="125"/>
      <c r="Y723" s="125"/>
      <c r="Z723" s="125"/>
    </row>
    <row r="724" spans="1:26" ht="12.75" customHeight="1" x14ac:dyDescent="0.25">
      <c r="A724" s="125"/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5"/>
      <c r="Y724" s="125"/>
      <c r="Z724" s="125"/>
    </row>
    <row r="725" spans="1:26" ht="12.75" customHeight="1" x14ac:dyDescent="0.25">
      <c r="A725" s="125"/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5"/>
      <c r="X725" s="125"/>
      <c r="Y725" s="125"/>
      <c r="Z725" s="125"/>
    </row>
    <row r="726" spans="1:26" ht="12.75" customHeight="1" x14ac:dyDescent="0.25">
      <c r="A726" s="125"/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5"/>
      <c r="X726" s="125"/>
      <c r="Y726" s="125"/>
      <c r="Z726" s="125"/>
    </row>
    <row r="727" spans="1:26" ht="12.75" customHeight="1" x14ac:dyDescent="0.25">
      <c r="A727" s="125"/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5"/>
      <c r="X727" s="125"/>
      <c r="Y727" s="125"/>
      <c r="Z727" s="125"/>
    </row>
    <row r="728" spans="1:26" ht="12.75" customHeight="1" x14ac:dyDescent="0.25">
      <c r="A728" s="125"/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5"/>
      <c r="X728" s="125"/>
      <c r="Y728" s="125"/>
      <c r="Z728" s="125"/>
    </row>
    <row r="729" spans="1:26" ht="12.75" customHeight="1" x14ac:dyDescent="0.25">
      <c r="A729" s="125"/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5"/>
      <c r="X729" s="125"/>
      <c r="Y729" s="125"/>
      <c r="Z729" s="125"/>
    </row>
    <row r="730" spans="1:26" ht="12.75" customHeight="1" x14ac:dyDescent="0.25">
      <c r="A730" s="125"/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5"/>
      <c r="Y730" s="125"/>
      <c r="Z730" s="125"/>
    </row>
    <row r="731" spans="1:26" ht="12.75" customHeight="1" x14ac:dyDescent="0.25">
      <c r="A731" s="125"/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5"/>
      <c r="X731" s="125"/>
      <c r="Y731" s="125"/>
      <c r="Z731" s="125"/>
    </row>
    <row r="732" spans="1:26" ht="12.75" customHeight="1" x14ac:dyDescent="0.25">
      <c r="A732" s="125"/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25"/>
      <c r="Y732" s="125"/>
      <c r="Z732" s="125"/>
    </row>
    <row r="733" spans="1:26" ht="12.75" customHeight="1" x14ac:dyDescent="0.25">
      <c r="A733" s="125"/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5"/>
      <c r="X733" s="125"/>
      <c r="Y733" s="125"/>
      <c r="Z733" s="125"/>
    </row>
    <row r="734" spans="1:26" ht="12.75" customHeight="1" x14ac:dyDescent="0.25">
      <c r="A734" s="125"/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5"/>
      <c r="X734" s="125"/>
      <c r="Y734" s="125"/>
      <c r="Z734" s="125"/>
    </row>
    <row r="735" spans="1:26" ht="12.75" customHeight="1" x14ac:dyDescent="0.25">
      <c r="A735" s="125"/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5"/>
      <c r="X735" s="125"/>
      <c r="Y735" s="125"/>
      <c r="Z735" s="125"/>
    </row>
    <row r="736" spans="1:26" ht="12.75" customHeight="1" x14ac:dyDescent="0.25">
      <c r="A736" s="125"/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5"/>
      <c r="X736" s="125"/>
      <c r="Y736" s="125"/>
      <c r="Z736" s="125"/>
    </row>
    <row r="737" spans="1:26" ht="12.75" customHeight="1" x14ac:dyDescent="0.25">
      <c r="A737" s="125"/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5"/>
      <c r="X737" s="125"/>
      <c r="Y737" s="125"/>
      <c r="Z737" s="125"/>
    </row>
    <row r="738" spans="1:26" ht="12.75" customHeight="1" x14ac:dyDescent="0.25">
      <c r="A738" s="125"/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5"/>
      <c r="X738" s="125"/>
      <c r="Y738" s="125"/>
      <c r="Z738" s="125"/>
    </row>
    <row r="739" spans="1:26" ht="12.75" customHeight="1" x14ac:dyDescent="0.25">
      <c r="A739" s="125"/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5"/>
      <c r="X739" s="125"/>
      <c r="Y739" s="125"/>
      <c r="Z739" s="125"/>
    </row>
    <row r="740" spans="1:26" ht="12.75" customHeight="1" x14ac:dyDescent="0.25">
      <c r="A740" s="125"/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5"/>
      <c r="X740" s="125"/>
      <c r="Y740" s="125"/>
      <c r="Z740" s="125"/>
    </row>
    <row r="741" spans="1:26" ht="12.75" customHeight="1" x14ac:dyDescent="0.25">
      <c r="A741" s="125"/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5"/>
      <c r="X741" s="125"/>
      <c r="Y741" s="125"/>
      <c r="Z741" s="125"/>
    </row>
    <row r="742" spans="1:26" ht="12.75" customHeight="1" x14ac:dyDescent="0.25">
      <c r="A742" s="125"/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5"/>
      <c r="X742" s="125"/>
      <c r="Y742" s="125"/>
      <c r="Z742" s="125"/>
    </row>
    <row r="743" spans="1:26" ht="12.75" customHeight="1" x14ac:dyDescent="0.25">
      <c r="A743" s="125"/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5"/>
      <c r="X743" s="125"/>
      <c r="Y743" s="125"/>
      <c r="Z743" s="125"/>
    </row>
    <row r="744" spans="1:26" ht="12.75" customHeight="1" x14ac:dyDescent="0.25">
      <c r="A744" s="125"/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25"/>
      <c r="Y744" s="125"/>
      <c r="Z744" s="125"/>
    </row>
    <row r="745" spans="1:26" ht="12.75" customHeight="1" x14ac:dyDescent="0.25">
      <c r="A745" s="125"/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25"/>
      <c r="Y745" s="125"/>
      <c r="Z745" s="125"/>
    </row>
    <row r="746" spans="1:26" ht="12.75" customHeight="1" x14ac:dyDescent="0.25">
      <c r="A746" s="125"/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25"/>
      <c r="Y746" s="125"/>
      <c r="Z746" s="125"/>
    </row>
    <row r="747" spans="1:26" ht="12.75" customHeight="1" x14ac:dyDescent="0.25">
      <c r="A747" s="125"/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25"/>
      <c r="Y747" s="125"/>
      <c r="Z747" s="125"/>
    </row>
    <row r="748" spans="1:26" ht="12.75" customHeight="1" x14ac:dyDescent="0.25">
      <c r="A748" s="125"/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25"/>
      <c r="Y748" s="125"/>
      <c r="Z748" s="125"/>
    </row>
    <row r="749" spans="1:26" ht="12.75" customHeight="1" x14ac:dyDescent="0.25">
      <c r="A749" s="125"/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25"/>
      <c r="Y749" s="125"/>
      <c r="Z749" s="125"/>
    </row>
    <row r="750" spans="1:26" ht="12.75" customHeight="1" x14ac:dyDescent="0.25">
      <c r="A750" s="125"/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25"/>
      <c r="Y750" s="125"/>
      <c r="Z750" s="125"/>
    </row>
    <row r="751" spans="1:26" ht="12.75" customHeight="1" x14ac:dyDescent="0.25">
      <c r="A751" s="125"/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25"/>
      <c r="Y751" s="125"/>
      <c r="Z751" s="125"/>
    </row>
    <row r="752" spans="1:26" ht="12.75" customHeight="1" x14ac:dyDescent="0.25">
      <c r="A752" s="125"/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25"/>
      <c r="Y752" s="125"/>
      <c r="Z752" s="125"/>
    </row>
    <row r="753" spans="1:26" ht="12.75" customHeight="1" x14ac:dyDescent="0.25">
      <c r="A753" s="125"/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5"/>
      <c r="X753" s="125"/>
      <c r="Y753" s="125"/>
      <c r="Z753" s="125"/>
    </row>
    <row r="754" spans="1:26" ht="12.75" customHeight="1" x14ac:dyDescent="0.25">
      <c r="A754" s="125"/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5"/>
      <c r="X754" s="125"/>
      <c r="Y754" s="125"/>
      <c r="Z754" s="125"/>
    </row>
    <row r="755" spans="1:26" ht="12.75" customHeight="1" x14ac:dyDescent="0.25">
      <c r="A755" s="125"/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5"/>
      <c r="X755" s="125"/>
      <c r="Y755" s="125"/>
      <c r="Z755" s="125"/>
    </row>
    <row r="756" spans="1:26" ht="12.75" customHeight="1" x14ac:dyDescent="0.25">
      <c r="A756" s="125"/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5"/>
      <c r="X756" s="125"/>
      <c r="Y756" s="125"/>
      <c r="Z756" s="125"/>
    </row>
    <row r="757" spans="1:26" ht="12.75" customHeight="1" x14ac:dyDescent="0.25">
      <c r="A757" s="125"/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5"/>
      <c r="X757" s="125"/>
      <c r="Y757" s="125"/>
      <c r="Z757" s="125"/>
    </row>
    <row r="758" spans="1:26" ht="12.75" customHeight="1" x14ac:dyDescent="0.25">
      <c r="A758" s="125"/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5"/>
      <c r="X758" s="125"/>
      <c r="Y758" s="125"/>
      <c r="Z758" s="125"/>
    </row>
    <row r="759" spans="1:26" ht="12.75" customHeight="1" x14ac:dyDescent="0.25">
      <c r="A759" s="125"/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5"/>
      <c r="X759" s="125"/>
      <c r="Y759" s="125"/>
      <c r="Z759" s="125"/>
    </row>
    <row r="760" spans="1:26" ht="12.75" customHeight="1" x14ac:dyDescent="0.25">
      <c r="A760" s="125"/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5"/>
      <c r="X760" s="125"/>
      <c r="Y760" s="125"/>
      <c r="Z760" s="125"/>
    </row>
    <row r="761" spans="1:26" ht="12.75" customHeight="1" x14ac:dyDescent="0.25">
      <c r="A761" s="125"/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25"/>
      <c r="Y761" s="125"/>
      <c r="Z761" s="125"/>
    </row>
    <row r="762" spans="1:26" ht="12.75" customHeight="1" x14ac:dyDescent="0.25">
      <c r="A762" s="125"/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5"/>
      <c r="X762" s="125"/>
      <c r="Y762" s="125"/>
      <c r="Z762" s="125"/>
    </row>
    <row r="763" spans="1:26" ht="12.75" customHeight="1" x14ac:dyDescent="0.25">
      <c r="A763" s="125"/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5"/>
      <c r="X763" s="125"/>
      <c r="Y763" s="125"/>
      <c r="Z763" s="125"/>
    </row>
    <row r="764" spans="1:26" ht="12.75" customHeight="1" x14ac:dyDescent="0.25">
      <c r="A764" s="125"/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5"/>
      <c r="X764" s="125"/>
      <c r="Y764" s="125"/>
      <c r="Z764" s="125"/>
    </row>
    <row r="765" spans="1:26" ht="12.75" customHeight="1" x14ac:dyDescent="0.25">
      <c r="A765" s="125"/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5"/>
      <c r="X765" s="125"/>
      <c r="Y765" s="125"/>
      <c r="Z765" s="125"/>
    </row>
    <row r="766" spans="1:26" ht="12.75" customHeight="1" x14ac:dyDescent="0.25">
      <c r="A766" s="125"/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25"/>
      <c r="Y766" s="125"/>
      <c r="Z766" s="125"/>
    </row>
    <row r="767" spans="1:26" ht="12.75" customHeight="1" x14ac:dyDescent="0.25">
      <c r="A767" s="125"/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5"/>
      <c r="X767" s="125"/>
      <c r="Y767" s="125"/>
      <c r="Z767" s="125"/>
    </row>
    <row r="768" spans="1:26" ht="12.75" customHeight="1" x14ac:dyDescent="0.25">
      <c r="A768" s="125"/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25"/>
      <c r="Y768" s="125"/>
      <c r="Z768" s="125"/>
    </row>
    <row r="769" spans="1:26" ht="12.75" customHeight="1" x14ac:dyDescent="0.25">
      <c r="A769" s="125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25"/>
      <c r="Y769" s="125"/>
      <c r="Z769" s="125"/>
    </row>
    <row r="770" spans="1:26" ht="12.75" customHeight="1" x14ac:dyDescent="0.25">
      <c r="A770" s="125"/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25"/>
      <c r="Y770" s="125"/>
      <c r="Z770" s="125"/>
    </row>
    <row r="771" spans="1:26" ht="12.75" customHeight="1" x14ac:dyDescent="0.25">
      <c r="A771" s="125"/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25"/>
      <c r="Y771" s="125"/>
      <c r="Z771" s="125"/>
    </row>
    <row r="772" spans="1:26" ht="12.75" customHeight="1" x14ac:dyDescent="0.25">
      <c r="A772" s="125"/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25"/>
      <c r="Y772" s="125"/>
      <c r="Z772" s="125"/>
    </row>
    <row r="773" spans="1:26" ht="12.75" customHeight="1" x14ac:dyDescent="0.25">
      <c r="A773" s="125"/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25"/>
      <c r="Y773" s="125"/>
      <c r="Z773" s="125"/>
    </row>
    <row r="774" spans="1:26" ht="12.75" customHeight="1" x14ac:dyDescent="0.25">
      <c r="A774" s="125"/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25"/>
      <c r="Y774" s="125"/>
      <c r="Z774" s="125"/>
    </row>
    <row r="775" spans="1:26" ht="12.75" customHeight="1" x14ac:dyDescent="0.25">
      <c r="A775" s="125"/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25"/>
      <c r="Y775" s="125"/>
      <c r="Z775" s="125"/>
    </row>
    <row r="776" spans="1:26" ht="12.75" customHeight="1" x14ac:dyDescent="0.25">
      <c r="A776" s="125"/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25"/>
      <c r="Y776" s="125"/>
      <c r="Z776" s="125"/>
    </row>
    <row r="777" spans="1:26" ht="12.75" customHeight="1" x14ac:dyDescent="0.25">
      <c r="A777" s="125"/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5"/>
      <c r="X777" s="125"/>
      <c r="Y777" s="125"/>
      <c r="Z777" s="125"/>
    </row>
    <row r="778" spans="1:26" ht="12.75" customHeight="1" x14ac:dyDescent="0.25">
      <c r="A778" s="125"/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25"/>
      <c r="Y778" s="125"/>
      <c r="Z778" s="125"/>
    </row>
    <row r="779" spans="1:26" ht="12.75" customHeight="1" x14ac:dyDescent="0.25">
      <c r="A779" s="125"/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5"/>
      <c r="X779" s="125"/>
      <c r="Y779" s="125"/>
      <c r="Z779" s="125"/>
    </row>
    <row r="780" spans="1:26" ht="12.75" customHeight="1" x14ac:dyDescent="0.25">
      <c r="A780" s="125"/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25"/>
      <c r="Y780" s="125"/>
      <c r="Z780" s="125"/>
    </row>
    <row r="781" spans="1:26" ht="12.75" customHeight="1" x14ac:dyDescent="0.25">
      <c r="A781" s="125"/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5"/>
      <c r="X781" s="125"/>
      <c r="Y781" s="125"/>
      <c r="Z781" s="125"/>
    </row>
    <row r="782" spans="1:26" ht="12.75" customHeight="1" x14ac:dyDescent="0.25">
      <c r="A782" s="125"/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5"/>
      <c r="X782" s="125"/>
      <c r="Y782" s="125"/>
      <c r="Z782" s="125"/>
    </row>
    <row r="783" spans="1:26" ht="12.75" customHeight="1" x14ac:dyDescent="0.25">
      <c r="A783" s="125"/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25"/>
      <c r="Y783" s="125"/>
      <c r="Z783" s="125"/>
    </row>
    <row r="784" spans="1:26" ht="12.75" customHeight="1" x14ac:dyDescent="0.25">
      <c r="A784" s="125"/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25"/>
      <c r="Y784" s="125"/>
      <c r="Z784" s="125"/>
    </row>
    <row r="785" spans="1:26" ht="12.75" customHeight="1" x14ac:dyDescent="0.25">
      <c r="A785" s="125"/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25"/>
      <c r="Y785" s="125"/>
      <c r="Z785" s="125"/>
    </row>
    <row r="786" spans="1:26" ht="12.75" customHeight="1" x14ac:dyDescent="0.25">
      <c r="A786" s="125"/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25"/>
      <c r="Y786" s="125"/>
      <c r="Z786" s="125"/>
    </row>
    <row r="787" spans="1:26" ht="12.75" customHeight="1" x14ac:dyDescent="0.25">
      <c r="A787" s="125"/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5"/>
      <c r="X787" s="125"/>
      <c r="Y787" s="125"/>
      <c r="Z787" s="125"/>
    </row>
    <row r="788" spans="1:26" ht="12.75" customHeight="1" x14ac:dyDescent="0.25">
      <c r="A788" s="125"/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5"/>
      <c r="X788" s="125"/>
      <c r="Y788" s="125"/>
      <c r="Z788" s="125"/>
    </row>
    <row r="789" spans="1:26" ht="12.75" customHeight="1" x14ac:dyDescent="0.25">
      <c r="A789" s="125"/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25"/>
      <c r="Y789" s="125"/>
      <c r="Z789" s="125"/>
    </row>
    <row r="790" spans="1:26" ht="12.75" customHeight="1" x14ac:dyDescent="0.25">
      <c r="A790" s="125"/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5"/>
      <c r="X790" s="125"/>
      <c r="Y790" s="125"/>
      <c r="Z790" s="125"/>
    </row>
    <row r="791" spans="1:26" ht="12.75" customHeight="1" x14ac:dyDescent="0.25">
      <c r="A791" s="125"/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5"/>
      <c r="X791" s="125"/>
      <c r="Y791" s="125"/>
      <c r="Z791" s="125"/>
    </row>
    <row r="792" spans="1:26" ht="12.75" customHeight="1" x14ac:dyDescent="0.25">
      <c r="A792" s="125"/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5"/>
      <c r="X792" s="125"/>
      <c r="Y792" s="125"/>
      <c r="Z792" s="125"/>
    </row>
    <row r="793" spans="1:26" ht="12.75" customHeight="1" x14ac:dyDescent="0.25">
      <c r="A793" s="125"/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5"/>
      <c r="X793" s="125"/>
      <c r="Y793" s="125"/>
      <c r="Z793" s="125"/>
    </row>
    <row r="794" spans="1:26" ht="12.75" customHeight="1" x14ac:dyDescent="0.25">
      <c r="A794" s="125"/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25"/>
      <c r="Y794" s="125"/>
      <c r="Z794" s="125"/>
    </row>
    <row r="795" spans="1:26" ht="12.75" customHeight="1" x14ac:dyDescent="0.25">
      <c r="A795" s="125"/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25"/>
      <c r="Y795" s="125"/>
      <c r="Z795" s="125"/>
    </row>
    <row r="796" spans="1:26" ht="12.75" customHeight="1" x14ac:dyDescent="0.25">
      <c r="A796" s="125"/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25"/>
      <c r="Y796" s="125"/>
      <c r="Z796" s="125"/>
    </row>
    <row r="797" spans="1:26" ht="12.75" customHeight="1" x14ac:dyDescent="0.25">
      <c r="A797" s="125"/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25"/>
      <c r="Y797" s="125"/>
      <c r="Z797" s="125"/>
    </row>
    <row r="798" spans="1:26" ht="12.75" customHeight="1" x14ac:dyDescent="0.25">
      <c r="A798" s="125"/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5"/>
      <c r="X798" s="125"/>
      <c r="Y798" s="125"/>
      <c r="Z798" s="125"/>
    </row>
    <row r="799" spans="1:26" ht="12.75" customHeight="1" x14ac:dyDescent="0.25">
      <c r="A799" s="125"/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5"/>
      <c r="X799" s="125"/>
      <c r="Y799" s="125"/>
      <c r="Z799" s="125"/>
    </row>
    <row r="800" spans="1:26" ht="12.75" customHeight="1" x14ac:dyDescent="0.25">
      <c r="A800" s="125"/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5"/>
      <c r="X800" s="125"/>
      <c r="Y800" s="125"/>
      <c r="Z800" s="125"/>
    </row>
    <row r="801" spans="1:26" ht="12.75" customHeight="1" x14ac:dyDescent="0.25">
      <c r="A801" s="125"/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5"/>
      <c r="X801" s="125"/>
      <c r="Y801" s="125"/>
      <c r="Z801" s="125"/>
    </row>
    <row r="802" spans="1:26" ht="12.75" customHeight="1" x14ac:dyDescent="0.25">
      <c r="A802" s="125"/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5"/>
      <c r="X802" s="125"/>
      <c r="Y802" s="125"/>
      <c r="Z802" s="125"/>
    </row>
    <row r="803" spans="1:26" ht="12.75" customHeight="1" x14ac:dyDescent="0.25">
      <c r="A803" s="125"/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25"/>
      <c r="Y803" s="125"/>
      <c r="Z803" s="125"/>
    </row>
    <row r="804" spans="1:26" ht="12.75" customHeight="1" x14ac:dyDescent="0.25">
      <c r="A804" s="125"/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25"/>
      <c r="Y804" s="125"/>
      <c r="Z804" s="125"/>
    </row>
    <row r="805" spans="1:26" ht="12.75" customHeight="1" x14ac:dyDescent="0.25">
      <c r="A805" s="125"/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5"/>
      <c r="X805" s="125"/>
      <c r="Y805" s="125"/>
      <c r="Z805" s="125"/>
    </row>
    <row r="806" spans="1:26" ht="12.75" customHeight="1" x14ac:dyDescent="0.25">
      <c r="A806" s="125"/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25"/>
      <c r="Y806" s="125"/>
      <c r="Z806" s="125"/>
    </row>
    <row r="807" spans="1:26" ht="12.75" customHeight="1" x14ac:dyDescent="0.25">
      <c r="A807" s="125"/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25"/>
      <c r="Y807" s="125"/>
      <c r="Z807" s="125"/>
    </row>
    <row r="808" spans="1:26" ht="12.75" customHeight="1" x14ac:dyDescent="0.25">
      <c r="A808" s="125"/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25"/>
      <c r="Y808" s="125"/>
      <c r="Z808" s="125"/>
    </row>
    <row r="809" spans="1:26" ht="12.75" customHeight="1" x14ac:dyDescent="0.25">
      <c r="A809" s="125"/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25"/>
      <c r="Y809" s="125"/>
      <c r="Z809" s="125"/>
    </row>
    <row r="810" spans="1:26" ht="12.75" customHeight="1" x14ac:dyDescent="0.25">
      <c r="A810" s="125"/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5"/>
      <c r="X810" s="125"/>
      <c r="Y810" s="125"/>
      <c r="Z810" s="125"/>
    </row>
    <row r="811" spans="1:26" ht="12.75" customHeight="1" x14ac:dyDescent="0.25">
      <c r="A811" s="125"/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25"/>
      <c r="Y811" s="125"/>
      <c r="Z811" s="125"/>
    </row>
    <row r="812" spans="1:26" ht="12.75" customHeight="1" x14ac:dyDescent="0.25">
      <c r="A812" s="125"/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25"/>
      <c r="Y812" s="125"/>
      <c r="Z812" s="125"/>
    </row>
    <row r="813" spans="1:26" ht="12.75" customHeight="1" x14ac:dyDescent="0.25">
      <c r="A813" s="125"/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25"/>
      <c r="Y813" s="125"/>
      <c r="Z813" s="125"/>
    </row>
    <row r="814" spans="1:26" ht="12.75" customHeight="1" x14ac:dyDescent="0.25">
      <c r="A814" s="125"/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25"/>
      <c r="Y814" s="125"/>
      <c r="Z814" s="125"/>
    </row>
    <row r="815" spans="1:26" ht="12.75" customHeight="1" x14ac:dyDescent="0.25">
      <c r="A815" s="125"/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5"/>
      <c r="X815" s="125"/>
      <c r="Y815" s="125"/>
      <c r="Z815" s="125"/>
    </row>
    <row r="816" spans="1:26" ht="12.75" customHeight="1" x14ac:dyDescent="0.25">
      <c r="A816" s="125"/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5"/>
      <c r="X816" s="125"/>
      <c r="Y816" s="125"/>
      <c r="Z816" s="125"/>
    </row>
    <row r="817" spans="1:26" ht="12.75" customHeight="1" x14ac:dyDescent="0.25">
      <c r="A817" s="125"/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5"/>
      <c r="X817" s="125"/>
      <c r="Y817" s="125"/>
      <c r="Z817" s="125"/>
    </row>
    <row r="818" spans="1:26" ht="12.75" customHeight="1" x14ac:dyDescent="0.25">
      <c r="A818" s="125"/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5"/>
      <c r="X818" s="125"/>
      <c r="Y818" s="125"/>
      <c r="Z818" s="125"/>
    </row>
    <row r="819" spans="1:26" ht="12.75" customHeight="1" x14ac:dyDescent="0.25">
      <c r="A819" s="125"/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5"/>
      <c r="X819" s="125"/>
      <c r="Y819" s="125"/>
      <c r="Z819" s="125"/>
    </row>
    <row r="820" spans="1:26" ht="12.75" customHeight="1" x14ac:dyDescent="0.25">
      <c r="A820" s="125"/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5"/>
      <c r="X820" s="125"/>
      <c r="Y820" s="125"/>
      <c r="Z820" s="125"/>
    </row>
    <row r="821" spans="1:26" ht="12.75" customHeight="1" x14ac:dyDescent="0.25">
      <c r="A821" s="125"/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5"/>
      <c r="X821" s="125"/>
      <c r="Y821" s="125"/>
      <c r="Z821" s="125"/>
    </row>
    <row r="822" spans="1:26" ht="12.75" customHeight="1" x14ac:dyDescent="0.25">
      <c r="A822" s="125"/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5"/>
      <c r="X822" s="125"/>
      <c r="Y822" s="125"/>
      <c r="Z822" s="125"/>
    </row>
    <row r="823" spans="1:26" ht="12.75" customHeight="1" x14ac:dyDescent="0.25">
      <c r="A823" s="125"/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25"/>
      <c r="Y823" s="125"/>
      <c r="Z823" s="125"/>
    </row>
    <row r="824" spans="1:26" ht="12.75" customHeight="1" x14ac:dyDescent="0.25">
      <c r="A824" s="125"/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25"/>
      <c r="Y824" s="125"/>
      <c r="Z824" s="125"/>
    </row>
    <row r="825" spans="1:26" ht="12.75" customHeight="1" x14ac:dyDescent="0.25">
      <c r="A825" s="125"/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5"/>
      <c r="X825" s="125"/>
      <c r="Y825" s="125"/>
      <c r="Z825" s="125"/>
    </row>
    <row r="826" spans="1:26" ht="12.75" customHeight="1" x14ac:dyDescent="0.25">
      <c r="A826" s="125"/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5"/>
      <c r="X826" s="125"/>
      <c r="Y826" s="125"/>
      <c r="Z826" s="125"/>
    </row>
    <row r="827" spans="1:26" ht="12.75" customHeight="1" x14ac:dyDescent="0.25">
      <c r="A827" s="125"/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5"/>
      <c r="X827" s="125"/>
      <c r="Y827" s="125"/>
      <c r="Z827" s="125"/>
    </row>
    <row r="828" spans="1:26" ht="12.75" customHeight="1" x14ac:dyDescent="0.25">
      <c r="A828" s="125"/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5"/>
      <c r="X828" s="125"/>
      <c r="Y828" s="125"/>
      <c r="Z828" s="125"/>
    </row>
    <row r="829" spans="1:26" ht="12.75" customHeight="1" x14ac:dyDescent="0.25">
      <c r="A829" s="125"/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25"/>
      <c r="Y829" s="125"/>
      <c r="Z829" s="125"/>
    </row>
    <row r="830" spans="1:26" ht="12.75" customHeight="1" x14ac:dyDescent="0.25">
      <c r="A830" s="125"/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5"/>
      <c r="X830" s="125"/>
      <c r="Y830" s="125"/>
      <c r="Z830" s="125"/>
    </row>
    <row r="831" spans="1:26" ht="12.75" customHeight="1" x14ac:dyDescent="0.25">
      <c r="A831" s="125"/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25"/>
      <c r="Y831" s="125"/>
      <c r="Z831" s="125"/>
    </row>
    <row r="832" spans="1:26" ht="12.75" customHeight="1" x14ac:dyDescent="0.25">
      <c r="A832" s="125"/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25"/>
      <c r="Y832" s="125"/>
      <c r="Z832" s="125"/>
    </row>
    <row r="833" spans="1:26" ht="12.75" customHeight="1" x14ac:dyDescent="0.25">
      <c r="A833" s="125"/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25"/>
      <c r="Y833" s="125"/>
      <c r="Z833" s="125"/>
    </row>
    <row r="834" spans="1:26" ht="12.75" customHeight="1" x14ac:dyDescent="0.25">
      <c r="A834" s="125"/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5"/>
      <c r="X834" s="125"/>
      <c r="Y834" s="125"/>
      <c r="Z834" s="125"/>
    </row>
    <row r="835" spans="1:26" ht="12.75" customHeight="1" x14ac:dyDescent="0.25">
      <c r="A835" s="125"/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5"/>
      <c r="X835" s="125"/>
      <c r="Y835" s="125"/>
      <c r="Z835" s="125"/>
    </row>
    <row r="836" spans="1:26" ht="12.75" customHeight="1" x14ac:dyDescent="0.25">
      <c r="A836" s="125"/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5"/>
      <c r="X836" s="125"/>
      <c r="Y836" s="125"/>
      <c r="Z836" s="125"/>
    </row>
    <row r="837" spans="1:26" ht="12.75" customHeight="1" x14ac:dyDescent="0.25">
      <c r="A837" s="125"/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5"/>
      <c r="X837" s="125"/>
      <c r="Y837" s="125"/>
      <c r="Z837" s="125"/>
    </row>
    <row r="838" spans="1:26" ht="12.75" customHeight="1" x14ac:dyDescent="0.25">
      <c r="A838" s="125"/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5"/>
      <c r="X838" s="125"/>
      <c r="Y838" s="125"/>
      <c r="Z838" s="125"/>
    </row>
    <row r="839" spans="1:26" ht="12.75" customHeight="1" x14ac:dyDescent="0.25">
      <c r="A839" s="125"/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5"/>
      <c r="X839" s="125"/>
      <c r="Y839" s="125"/>
      <c r="Z839" s="125"/>
    </row>
    <row r="840" spans="1:26" ht="12.75" customHeight="1" x14ac:dyDescent="0.25">
      <c r="A840" s="125"/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5"/>
      <c r="X840" s="125"/>
      <c r="Y840" s="125"/>
      <c r="Z840" s="125"/>
    </row>
    <row r="841" spans="1:26" ht="12.75" customHeight="1" x14ac:dyDescent="0.25">
      <c r="A841" s="125"/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5"/>
      <c r="X841" s="125"/>
      <c r="Y841" s="125"/>
      <c r="Z841" s="125"/>
    </row>
    <row r="842" spans="1:26" ht="12.75" customHeight="1" x14ac:dyDescent="0.25">
      <c r="A842" s="125"/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5"/>
      <c r="X842" s="125"/>
      <c r="Y842" s="125"/>
      <c r="Z842" s="125"/>
    </row>
    <row r="843" spans="1:26" ht="12.75" customHeight="1" x14ac:dyDescent="0.25">
      <c r="A843" s="125"/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5"/>
      <c r="X843" s="125"/>
      <c r="Y843" s="125"/>
      <c r="Z843" s="125"/>
    </row>
    <row r="844" spans="1:26" ht="12.75" customHeight="1" x14ac:dyDescent="0.25">
      <c r="A844" s="125"/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5"/>
      <c r="X844" s="125"/>
      <c r="Y844" s="125"/>
      <c r="Z844" s="125"/>
    </row>
    <row r="845" spans="1:26" ht="12.75" customHeight="1" x14ac:dyDescent="0.25">
      <c r="A845" s="125"/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25"/>
      <c r="Y845" s="125"/>
      <c r="Z845" s="125"/>
    </row>
    <row r="846" spans="1:26" ht="12.75" customHeight="1" x14ac:dyDescent="0.25">
      <c r="A846" s="125"/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25"/>
      <c r="Y846" s="125"/>
      <c r="Z846" s="125"/>
    </row>
    <row r="847" spans="1:26" ht="12.75" customHeight="1" x14ac:dyDescent="0.25">
      <c r="A847" s="125"/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5"/>
      <c r="X847" s="125"/>
      <c r="Y847" s="125"/>
      <c r="Z847" s="125"/>
    </row>
    <row r="848" spans="1:26" ht="12.75" customHeight="1" x14ac:dyDescent="0.25">
      <c r="A848" s="125"/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5"/>
      <c r="X848" s="125"/>
      <c r="Y848" s="125"/>
      <c r="Z848" s="125"/>
    </row>
    <row r="849" spans="1:26" ht="12.75" customHeight="1" x14ac:dyDescent="0.25">
      <c r="A849" s="125"/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5"/>
      <c r="X849" s="125"/>
      <c r="Y849" s="125"/>
      <c r="Z849" s="125"/>
    </row>
    <row r="850" spans="1:26" ht="12.75" customHeight="1" x14ac:dyDescent="0.25">
      <c r="A850" s="125"/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5"/>
      <c r="X850" s="125"/>
      <c r="Y850" s="125"/>
      <c r="Z850" s="125"/>
    </row>
    <row r="851" spans="1:26" ht="12.75" customHeight="1" x14ac:dyDescent="0.25">
      <c r="A851" s="125"/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5"/>
      <c r="X851" s="125"/>
      <c r="Y851" s="125"/>
      <c r="Z851" s="125"/>
    </row>
    <row r="852" spans="1:26" ht="12.75" customHeight="1" x14ac:dyDescent="0.25">
      <c r="A852" s="125"/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5"/>
      <c r="X852" s="125"/>
      <c r="Y852" s="125"/>
      <c r="Z852" s="125"/>
    </row>
    <row r="853" spans="1:26" ht="12.75" customHeight="1" x14ac:dyDescent="0.25">
      <c r="A853" s="125"/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25"/>
      <c r="Y853" s="125"/>
      <c r="Z853" s="125"/>
    </row>
    <row r="854" spans="1:26" ht="12.75" customHeight="1" x14ac:dyDescent="0.25">
      <c r="A854" s="125"/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25"/>
      <c r="Y854" s="125"/>
      <c r="Z854" s="125"/>
    </row>
    <row r="855" spans="1:26" ht="12.75" customHeight="1" x14ac:dyDescent="0.25">
      <c r="A855" s="125"/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25"/>
      <c r="Y855" s="125"/>
      <c r="Z855" s="125"/>
    </row>
    <row r="856" spans="1:26" ht="12.75" customHeight="1" x14ac:dyDescent="0.25">
      <c r="A856" s="125"/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5"/>
      <c r="X856" s="125"/>
      <c r="Y856" s="125"/>
      <c r="Z856" s="125"/>
    </row>
    <row r="857" spans="1:26" ht="12.75" customHeight="1" x14ac:dyDescent="0.25">
      <c r="A857" s="125"/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5"/>
      <c r="X857" s="125"/>
      <c r="Y857" s="125"/>
      <c r="Z857" s="125"/>
    </row>
    <row r="858" spans="1:26" ht="12.75" customHeight="1" x14ac:dyDescent="0.25">
      <c r="A858" s="125"/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25"/>
      <c r="Y858" s="125"/>
      <c r="Z858" s="125"/>
    </row>
    <row r="859" spans="1:26" ht="12.75" customHeight="1" x14ac:dyDescent="0.25">
      <c r="A859" s="125"/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5"/>
      <c r="X859" s="125"/>
      <c r="Y859" s="125"/>
      <c r="Z859" s="125"/>
    </row>
    <row r="860" spans="1:26" ht="12.75" customHeight="1" x14ac:dyDescent="0.25">
      <c r="A860" s="125"/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5"/>
      <c r="X860" s="125"/>
      <c r="Y860" s="125"/>
      <c r="Z860" s="125"/>
    </row>
    <row r="861" spans="1:26" ht="12.75" customHeight="1" x14ac:dyDescent="0.25">
      <c r="A861" s="125"/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25"/>
      <c r="Y861" s="125"/>
      <c r="Z861" s="125"/>
    </row>
    <row r="862" spans="1:26" ht="12.75" customHeight="1" x14ac:dyDescent="0.25">
      <c r="A862" s="125"/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5"/>
      <c r="X862" s="125"/>
      <c r="Y862" s="125"/>
      <c r="Z862" s="125"/>
    </row>
    <row r="863" spans="1:26" ht="12.75" customHeight="1" x14ac:dyDescent="0.25">
      <c r="A863" s="125"/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5"/>
      <c r="X863" s="125"/>
      <c r="Y863" s="125"/>
      <c r="Z863" s="125"/>
    </row>
    <row r="864" spans="1:26" ht="12.75" customHeight="1" x14ac:dyDescent="0.25">
      <c r="A864" s="125"/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25"/>
      <c r="Y864" s="125"/>
      <c r="Z864" s="125"/>
    </row>
    <row r="865" spans="1:26" ht="12.75" customHeight="1" x14ac:dyDescent="0.25">
      <c r="A865" s="125"/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25"/>
      <c r="Y865" s="125"/>
      <c r="Z865" s="125"/>
    </row>
    <row r="866" spans="1:26" ht="12.75" customHeight="1" x14ac:dyDescent="0.25">
      <c r="A866" s="125"/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25"/>
      <c r="Y866" s="125"/>
      <c r="Z866" s="125"/>
    </row>
    <row r="867" spans="1:26" ht="12.75" customHeight="1" x14ac:dyDescent="0.25">
      <c r="A867" s="125"/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5"/>
      <c r="X867" s="125"/>
      <c r="Y867" s="125"/>
      <c r="Z867" s="125"/>
    </row>
    <row r="868" spans="1:26" ht="12.75" customHeight="1" x14ac:dyDescent="0.25">
      <c r="A868" s="125"/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5"/>
      <c r="X868" s="125"/>
      <c r="Y868" s="125"/>
      <c r="Z868" s="125"/>
    </row>
    <row r="869" spans="1:26" ht="12.75" customHeight="1" x14ac:dyDescent="0.25">
      <c r="A869" s="125"/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5"/>
      <c r="X869" s="125"/>
      <c r="Y869" s="125"/>
      <c r="Z869" s="125"/>
    </row>
    <row r="870" spans="1:26" ht="12.75" customHeight="1" x14ac:dyDescent="0.25">
      <c r="A870" s="125"/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5"/>
      <c r="X870" s="125"/>
      <c r="Y870" s="125"/>
      <c r="Z870" s="125"/>
    </row>
    <row r="871" spans="1:26" ht="12.75" customHeight="1" x14ac:dyDescent="0.25">
      <c r="A871" s="125"/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5"/>
      <c r="X871" s="125"/>
      <c r="Y871" s="125"/>
      <c r="Z871" s="125"/>
    </row>
    <row r="872" spans="1:26" ht="12.75" customHeight="1" x14ac:dyDescent="0.25">
      <c r="A872" s="125"/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5"/>
      <c r="X872" s="125"/>
      <c r="Y872" s="125"/>
      <c r="Z872" s="125"/>
    </row>
    <row r="873" spans="1:26" ht="12.75" customHeight="1" x14ac:dyDescent="0.25">
      <c r="A873" s="125"/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5"/>
      <c r="X873" s="125"/>
      <c r="Y873" s="125"/>
      <c r="Z873" s="125"/>
    </row>
    <row r="874" spans="1:26" ht="12.75" customHeight="1" x14ac:dyDescent="0.25">
      <c r="A874" s="125"/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5"/>
      <c r="X874" s="125"/>
      <c r="Y874" s="125"/>
      <c r="Z874" s="125"/>
    </row>
    <row r="875" spans="1:26" ht="12.75" customHeight="1" x14ac:dyDescent="0.25">
      <c r="A875" s="125"/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5"/>
      <c r="X875" s="125"/>
      <c r="Y875" s="125"/>
      <c r="Z875" s="125"/>
    </row>
    <row r="876" spans="1:26" ht="12.75" customHeight="1" x14ac:dyDescent="0.25">
      <c r="A876" s="125"/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5"/>
      <c r="X876" s="125"/>
      <c r="Y876" s="125"/>
      <c r="Z876" s="125"/>
    </row>
    <row r="877" spans="1:26" ht="12.75" customHeight="1" x14ac:dyDescent="0.25">
      <c r="A877" s="125"/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5"/>
      <c r="X877" s="125"/>
      <c r="Y877" s="125"/>
      <c r="Z877" s="125"/>
    </row>
    <row r="878" spans="1:26" ht="12.75" customHeight="1" x14ac:dyDescent="0.25">
      <c r="A878" s="125"/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5"/>
      <c r="X878" s="125"/>
      <c r="Y878" s="125"/>
      <c r="Z878" s="125"/>
    </row>
    <row r="879" spans="1:26" ht="12.75" customHeight="1" x14ac:dyDescent="0.25">
      <c r="A879" s="125"/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5"/>
      <c r="X879" s="125"/>
      <c r="Y879" s="125"/>
      <c r="Z879" s="125"/>
    </row>
    <row r="880" spans="1:26" ht="12.75" customHeight="1" x14ac:dyDescent="0.25">
      <c r="A880" s="125"/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5"/>
      <c r="X880" s="125"/>
      <c r="Y880" s="125"/>
      <c r="Z880" s="125"/>
    </row>
    <row r="881" spans="1:26" ht="12.75" customHeight="1" x14ac:dyDescent="0.25">
      <c r="A881" s="125"/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5"/>
      <c r="X881" s="125"/>
      <c r="Y881" s="125"/>
      <c r="Z881" s="125"/>
    </row>
    <row r="882" spans="1:26" ht="12.75" customHeight="1" x14ac:dyDescent="0.25">
      <c r="A882" s="125"/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5"/>
      <c r="X882" s="125"/>
      <c r="Y882" s="125"/>
      <c r="Z882" s="125"/>
    </row>
    <row r="883" spans="1:26" ht="12.75" customHeight="1" x14ac:dyDescent="0.25">
      <c r="A883" s="125"/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5"/>
      <c r="X883" s="125"/>
      <c r="Y883" s="125"/>
      <c r="Z883" s="125"/>
    </row>
    <row r="884" spans="1:26" ht="12.75" customHeight="1" x14ac:dyDescent="0.25">
      <c r="A884" s="125"/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5"/>
      <c r="X884" s="125"/>
      <c r="Y884" s="125"/>
      <c r="Z884" s="125"/>
    </row>
    <row r="885" spans="1:26" ht="12.75" customHeight="1" x14ac:dyDescent="0.25">
      <c r="A885" s="125"/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5"/>
      <c r="X885" s="125"/>
      <c r="Y885" s="125"/>
      <c r="Z885" s="125"/>
    </row>
    <row r="886" spans="1:26" ht="12.75" customHeight="1" x14ac:dyDescent="0.25">
      <c r="A886" s="125"/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5"/>
      <c r="X886" s="125"/>
      <c r="Y886" s="125"/>
      <c r="Z886" s="125"/>
    </row>
    <row r="887" spans="1:26" ht="12.75" customHeight="1" x14ac:dyDescent="0.25">
      <c r="A887" s="125"/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5"/>
      <c r="X887" s="125"/>
      <c r="Y887" s="125"/>
      <c r="Z887" s="125"/>
    </row>
    <row r="888" spans="1:26" ht="12.75" customHeight="1" x14ac:dyDescent="0.25">
      <c r="A888" s="125"/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5"/>
      <c r="X888" s="125"/>
      <c r="Y888" s="125"/>
      <c r="Z888" s="125"/>
    </row>
    <row r="889" spans="1:26" ht="12.75" customHeight="1" x14ac:dyDescent="0.25">
      <c r="A889" s="125"/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5"/>
      <c r="X889" s="125"/>
      <c r="Y889" s="125"/>
      <c r="Z889" s="125"/>
    </row>
    <row r="890" spans="1:26" ht="12.75" customHeight="1" x14ac:dyDescent="0.25">
      <c r="A890" s="125"/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5"/>
      <c r="X890" s="125"/>
      <c r="Y890" s="125"/>
      <c r="Z890" s="125"/>
    </row>
    <row r="891" spans="1:26" ht="12.75" customHeight="1" x14ac:dyDescent="0.25">
      <c r="A891" s="125"/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5"/>
      <c r="X891" s="125"/>
      <c r="Y891" s="125"/>
      <c r="Z891" s="125"/>
    </row>
    <row r="892" spans="1:26" ht="12.75" customHeight="1" x14ac:dyDescent="0.25">
      <c r="A892" s="125"/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5"/>
      <c r="X892" s="125"/>
      <c r="Y892" s="125"/>
      <c r="Z892" s="125"/>
    </row>
    <row r="893" spans="1:26" ht="12.75" customHeight="1" x14ac:dyDescent="0.25">
      <c r="A893" s="125"/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5"/>
      <c r="X893" s="125"/>
      <c r="Y893" s="125"/>
      <c r="Z893" s="125"/>
    </row>
    <row r="894" spans="1:26" ht="12.75" customHeight="1" x14ac:dyDescent="0.25">
      <c r="A894" s="125"/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5"/>
      <c r="X894" s="125"/>
      <c r="Y894" s="125"/>
      <c r="Z894" s="125"/>
    </row>
    <row r="895" spans="1:26" ht="12.75" customHeight="1" x14ac:dyDescent="0.25">
      <c r="A895" s="125"/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5"/>
      <c r="X895" s="125"/>
      <c r="Y895" s="125"/>
      <c r="Z895" s="125"/>
    </row>
    <row r="896" spans="1:26" ht="12.75" customHeight="1" x14ac:dyDescent="0.25">
      <c r="A896" s="125"/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25"/>
      <c r="Y896" s="125"/>
      <c r="Z896" s="125"/>
    </row>
    <row r="897" spans="1:26" ht="12.75" customHeight="1" x14ac:dyDescent="0.25">
      <c r="A897" s="125"/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5"/>
      <c r="X897" s="125"/>
      <c r="Y897" s="125"/>
      <c r="Z897" s="125"/>
    </row>
    <row r="898" spans="1:26" ht="12.75" customHeight="1" x14ac:dyDescent="0.25">
      <c r="A898" s="125"/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5"/>
      <c r="X898" s="125"/>
      <c r="Y898" s="125"/>
      <c r="Z898" s="125"/>
    </row>
    <row r="899" spans="1:26" ht="12.75" customHeight="1" x14ac:dyDescent="0.25">
      <c r="A899" s="125"/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5"/>
      <c r="X899" s="125"/>
      <c r="Y899" s="125"/>
      <c r="Z899" s="125"/>
    </row>
    <row r="900" spans="1:26" ht="12.75" customHeight="1" x14ac:dyDescent="0.25">
      <c r="A900" s="125"/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5"/>
      <c r="X900" s="125"/>
      <c r="Y900" s="125"/>
      <c r="Z900" s="125"/>
    </row>
    <row r="901" spans="1:26" ht="12.75" customHeight="1" x14ac:dyDescent="0.25">
      <c r="A901" s="125"/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25"/>
      <c r="Y901" s="125"/>
      <c r="Z901" s="125"/>
    </row>
    <row r="902" spans="1:26" ht="12.75" customHeight="1" x14ac:dyDescent="0.25">
      <c r="A902" s="125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25"/>
      <c r="Y902" s="125"/>
      <c r="Z902" s="125"/>
    </row>
    <row r="903" spans="1:26" ht="12.75" customHeight="1" x14ac:dyDescent="0.25">
      <c r="A903" s="125"/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25"/>
      <c r="Y903" s="125"/>
      <c r="Z903" s="125"/>
    </row>
    <row r="904" spans="1:26" ht="12.75" customHeight="1" x14ac:dyDescent="0.25">
      <c r="A904" s="125"/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5"/>
      <c r="X904" s="125"/>
      <c r="Y904" s="125"/>
      <c r="Z904" s="125"/>
    </row>
    <row r="905" spans="1:26" ht="12.75" customHeight="1" x14ac:dyDescent="0.25">
      <c r="A905" s="125"/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5"/>
      <c r="X905" s="125"/>
      <c r="Y905" s="125"/>
      <c r="Z905" s="125"/>
    </row>
    <row r="906" spans="1:26" ht="12.75" customHeight="1" x14ac:dyDescent="0.25">
      <c r="A906" s="125"/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5"/>
      <c r="X906" s="125"/>
      <c r="Y906" s="125"/>
      <c r="Z906" s="125"/>
    </row>
    <row r="907" spans="1:26" ht="12.75" customHeight="1" x14ac:dyDescent="0.25">
      <c r="A907" s="125"/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5"/>
      <c r="X907" s="125"/>
      <c r="Y907" s="125"/>
      <c r="Z907" s="125"/>
    </row>
    <row r="908" spans="1:26" ht="12.75" customHeight="1" x14ac:dyDescent="0.25">
      <c r="A908" s="125"/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5"/>
      <c r="X908" s="125"/>
      <c r="Y908" s="125"/>
      <c r="Z908" s="125"/>
    </row>
    <row r="909" spans="1:26" ht="12.75" customHeight="1" x14ac:dyDescent="0.25">
      <c r="A909" s="125"/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5"/>
      <c r="X909" s="125"/>
      <c r="Y909" s="125"/>
      <c r="Z909" s="125"/>
    </row>
    <row r="910" spans="1:26" ht="12.75" customHeight="1" x14ac:dyDescent="0.25">
      <c r="A910" s="125"/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5"/>
      <c r="X910" s="125"/>
      <c r="Y910" s="125"/>
      <c r="Z910" s="125"/>
    </row>
    <row r="911" spans="1:26" ht="12.75" customHeight="1" x14ac:dyDescent="0.25">
      <c r="A911" s="125"/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5"/>
      <c r="X911" s="125"/>
      <c r="Y911" s="125"/>
      <c r="Z911" s="125"/>
    </row>
    <row r="912" spans="1:26" ht="12.75" customHeight="1" x14ac:dyDescent="0.25">
      <c r="A912" s="125"/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5"/>
      <c r="X912" s="125"/>
      <c r="Y912" s="125"/>
      <c r="Z912" s="125"/>
    </row>
    <row r="913" spans="1:26" ht="12.75" customHeight="1" x14ac:dyDescent="0.25">
      <c r="A913" s="125"/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5"/>
      <c r="X913" s="125"/>
      <c r="Y913" s="125"/>
      <c r="Z913" s="125"/>
    </row>
    <row r="914" spans="1:26" ht="12.75" customHeight="1" x14ac:dyDescent="0.25">
      <c r="A914" s="125"/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5"/>
      <c r="X914" s="125"/>
      <c r="Y914" s="125"/>
      <c r="Z914" s="125"/>
    </row>
    <row r="915" spans="1:26" ht="12.75" customHeight="1" x14ac:dyDescent="0.25">
      <c r="A915" s="125"/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5"/>
      <c r="X915" s="125"/>
      <c r="Y915" s="125"/>
      <c r="Z915" s="125"/>
    </row>
    <row r="916" spans="1:26" ht="12.75" customHeight="1" x14ac:dyDescent="0.25">
      <c r="A916" s="125"/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5"/>
      <c r="X916" s="125"/>
      <c r="Y916" s="125"/>
      <c r="Z916" s="125"/>
    </row>
    <row r="917" spans="1:26" ht="12.75" customHeight="1" x14ac:dyDescent="0.25">
      <c r="A917" s="125"/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5"/>
      <c r="X917" s="125"/>
      <c r="Y917" s="125"/>
      <c r="Z917" s="125"/>
    </row>
    <row r="918" spans="1:26" ht="12.75" customHeight="1" x14ac:dyDescent="0.25">
      <c r="A918" s="125"/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5"/>
      <c r="X918" s="125"/>
      <c r="Y918" s="125"/>
      <c r="Z918" s="125"/>
    </row>
    <row r="919" spans="1:26" ht="12.75" customHeight="1" x14ac:dyDescent="0.25">
      <c r="A919" s="125"/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5"/>
      <c r="X919" s="125"/>
      <c r="Y919" s="125"/>
      <c r="Z919" s="125"/>
    </row>
    <row r="920" spans="1:26" ht="12.75" customHeight="1" x14ac:dyDescent="0.25">
      <c r="A920" s="125"/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5"/>
      <c r="X920" s="125"/>
      <c r="Y920" s="125"/>
      <c r="Z920" s="125"/>
    </row>
    <row r="921" spans="1:26" ht="12.75" customHeight="1" x14ac:dyDescent="0.25">
      <c r="A921" s="125"/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5"/>
      <c r="X921" s="125"/>
      <c r="Y921" s="125"/>
      <c r="Z921" s="125"/>
    </row>
    <row r="922" spans="1:26" ht="12.75" customHeight="1" x14ac:dyDescent="0.25">
      <c r="A922" s="125"/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5"/>
      <c r="X922" s="125"/>
      <c r="Y922" s="125"/>
      <c r="Z922" s="125"/>
    </row>
    <row r="923" spans="1:26" ht="12.75" customHeight="1" x14ac:dyDescent="0.25">
      <c r="A923" s="125"/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5"/>
      <c r="X923" s="125"/>
      <c r="Y923" s="125"/>
      <c r="Z923" s="125"/>
    </row>
    <row r="924" spans="1:26" ht="12.75" customHeight="1" x14ac:dyDescent="0.25">
      <c r="A924" s="125"/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5"/>
      <c r="X924" s="125"/>
      <c r="Y924" s="125"/>
      <c r="Z924" s="125"/>
    </row>
    <row r="925" spans="1:26" ht="12.75" customHeight="1" x14ac:dyDescent="0.25">
      <c r="A925" s="125"/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5"/>
      <c r="X925" s="125"/>
      <c r="Y925" s="125"/>
      <c r="Z925" s="125"/>
    </row>
    <row r="926" spans="1:26" ht="12.75" customHeight="1" x14ac:dyDescent="0.25">
      <c r="A926" s="125"/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5"/>
      <c r="X926" s="125"/>
      <c r="Y926" s="125"/>
      <c r="Z926" s="125"/>
    </row>
    <row r="927" spans="1:26" ht="12.75" customHeight="1" x14ac:dyDescent="0.25">
      <c r="A927" s="125"/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5"/>
      <c r="X927" s="125"/>
      <c r="Y927" s="125"/>
      <c r="Z927" s="125"/>
    </row>
    <row r="928" spans="1:26" ht="12.75" customHeight="1" x14ac:dyDescent="0.25">
      <c r="A928" s="125"/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5"/>
      <c r="X928" s="125"/>
      <c r="Y928" s="125"/>
      <c r="Z928" s="125"/>
    </row>
    <row r="929" spans="1:26" ht="12.75" customHeight="1" x14ac:dyDescent="0.25">
      <c r="A929" s="125"/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5"/>
      <c r="X929" s="125"/>
      <c r="Y929" s="125"/>
      <c r="Z929" s="125"/>
    </row>
    <row r="930" spans="1:26" ht="12.75" customHeight="1" x14ac:dyDescent="0.25">
      <c r="A930" s="125"/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25"/>
      <c r="Y930" s="125"/>
      <c r="Z930" s="125"/>
    </row>
    <row r="931" spans="1:26" ht="12.75" customHeight="1" x14ac:dyDescent="0.25">
      <c r="A931" s="125"/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5"/>
      <c r="X931" s="125"/>
      <c r="Y931" s="125"/>
      <c r="Z931" s="125"/>
    </row>
    <row r="932" spans="1:26" ht="12.75" customHeight="1" x14ac:dyDescent="0.25">
      <c r="A932" s="125"/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5"/>
      <c r="X932" s="125"/>
      <c r="Y932" s="125"/>
      <c r="Z932" s="125"/>
    </row>
    <row r="933" spans="1:26" ht="12.75" customHeight="1" x14ac:dyDescent="0.25">
      <c r="A933" s="125"/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5"/>
      <c r="X933" s="125"/>
      <c r="Y933" s="125"/>
      <c r="Z933" s="125"/>
    </row>
    <row r="934" spans="1:26" ht="12.75" customHeight="1" x14ac:dyDescent="0.25">
      <c r="A934" s="125"/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5"/>
      <c r="X934" s="125"/>
      <c r="Y934" s="125"/>
      <c r="Z934" s="125"/>
    </row>
    <row r="935" spans="1:26" ht="12.75" customHeight="1" x14ac:dyDescent="0.25">
      <c r="A935" s="125"/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5"/>
      <c r="X935" s="125"/>
      <c r="Y935" s="125"/>
      <c r="Z935" s="125"/>
    </row>
    <row r="936" spans="1:26" ht="12.75" customHeight="1" x14ac:dyDescent="0.25">
      <c r="A936" s="125"/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5"/>
      <c r="X936" s="125"/>
      <c r="Y936" s="125"/>
      <c r="Z936" s="125"/>
    </row>
    <row r="937" spans="1:26" ht="12.75" customHeight="1" x14ac:dyDescent="0.25">
      <c r="A937" s="125"/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5"/>
      <c r="X937" s="125"/>
      <c r="Y937" s="125"/>
      <c r="Z937" s="125"/>
    </row>
    <row r="938" spans="1:26" ht="12.75" customHeight="1" x14ac:dyDescent="0.25">
      <c r="A938" s="125"/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5"/>
      <c r="X938" s="125"/>
      <c r="Y938" s="125"/>
      <c r="Z938" s="125"/>
    </row>
    <row r="939" spans="1:26" ht="12.75" customHeight="1" x14ac:dyDescent="0.25">
      <c r="A939" s="125"/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5"/>
      <c r="X939" s="125"/>
      <c r="Y939" s="125"/>
      <c r="Z939" s="125"/>
    </row>
    <row r="940" spans="1:26" ht="12.75" customHeight="1" x14ac:dyDescent="0.25">
      <c r="A940" s="125"/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5"/>
      <c r="X940" s="125"/>
      <c r="Y940" s="125"/>
      <c r="Z940" s="125"/>
    </row>
    <row r="941" spans="1:26" ht="12.75" customHeight="1" x14ac:dyDescent="0.25">
      <c r="A941" s="125"/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5"/>
      <c r="X941" s="125"/>
      <c r="Y941" s="125"/>
      <c r="Z941" s="125"/>
    </row>
    <row r="942" spans="1:26" ht="12.75" customHeight="1" x14ac:dyDescent="0.25">
      <c r="A942" s="125"/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5"/>
      <c r="X942" s="125"/>
      <c r="Y942" s="125"/>
      <c r="Z942" s="125"/>
    </row>
    <row r="943" spans="1:26" ht="12.75" customHeight="1" x14ac:dyDescent="0.25">
      <c r="A943" s="125"/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5"/>
      <c r="X943" s="125"/>
      <c r="Y943" s="125"/>
      <c r="Z943" s="125"/>
    </row>
    <row r="944" spans="1:26" ht="12.75" customHeight="1" x14ac:dyDescent="0.25">
      <c r="A944" s="125"/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5"/>
      <c r="X944" s="125"/>
      <c r="Y944" s="125"/>
      <c r="Z944" s="125"/>
    </row>
    <row r="945" spans="1:26" ht="12.75" customHeight="1" x14ac:dyDescent="0.25">
      <c r="A945" s="125"/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5"/>
      <c r="X945" s="125"/>
      <c r="Y945" s="125"/>
      <c r="Z945" s="125"/>
    </row>
    <row r="946" spans="1:26" ht="12.75" customHeight="1" x14ac:dyDescent="0.25">
      <c r="A946" s="125"/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5"/>
      <c r="X946" s="125"/>
      <c r="Y946" s="125"/>
      <c r="Z946" s="125"/>
    </row>
    <row r="947" spans="1:26" ht="12.75" customHeight="1" x14ac:dyDescent="0.25">
      <c r="A947" s="125"/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5"/>
      <c r="X947" s="125"/>
      <c r="Y947" s="125"/>
      <c r="Z947" s="125"/>
    </row>
    <row r="948" spans="1:26" ht="12.75" customHeight="1" x14ac:dyDescent="0.25">
      <c r="A948" s="125"/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5"/>
      <c r="X948" s="125"/>
      <c r="Y948" s="125"/>
      <c r="Z948" s="125"/>
    </row>
    <row r="949" spans="1:26" ht="12.75" customHeight="1" x14ac:dyDescent="0.25">
      <c r="A949" s="125"/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25"/>
      <c r="Y949" s="125"/>
      <c r="Z949" s="125"/>
    </row>
    <row r="950" spans="1:26" ht="12.75" customHeight="1" x14ac:dyDescent="0.25">
      <c r="A950" s="125"/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5"/>
      <c r="X950" s="125"/>
      <c r="Y950" s="125"/>
      <c r="Z950" s="125"/>
    </row>
    <row r="951" spans="1:26" ht="12.75" customHeight="1" x14ac:dyDescent="0.25">
      <c r="A951" s="125"/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5"/>
      <c r="X951" s="125"/>
      <c r="Y951" s="125"/>
      <c r="Z951" s="125"/>
    </row>
    <row r="952" spans="1:26" ht="12.75" customHeight="1" x14ac:dyDescent="0.25">
      <c r="A952" s="125"/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5"/>
      <c r="X952" s="125"/>
      <c r="Y952" s="125"/>
      <c r="Z952" s="125"/>
    </row>
    <row r="953" spans="1:26" ht="12.75" customHeight="1" x14ac:dyDescent="0.25">
      <c r="A953" s="125"/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5"/>
      <c r="X953" s="125"/>
      <c r="Y953" s="125"/>
      <c r="Z953" s="125"/>
    </row>
    <row r="954" spans="1:26" ht="12.75" customHeight="1" x14ac:dyDescent="0.25">
      <c r="A954" s="125"/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5"/>
      <c r="X954" s="125"/>
      <c r="Y954" s="125"/>
      <c r="Z954" s="125"/>
    </row>
    <row r="955" spans="1:26" ht="12.75" customHeight="1" x14ac:dyDescent="0.25">
      <c r="A955" s="125"/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5"/>
      <c r="X955" s="125"/>
      <c r="Y955" s="125"/>
      <c r="Z955" s="125"/>
    </row>
    <row r="956" spans="1:26" ht="12.75" customHeight="1" x14ac:dyDescent="0.25">
      <c r="A956" s="125"/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5"/>
      <c r="X956" s="125"/>
      <c r="Y956" s="125"/>
      <c r="Z956" s="125"/>
    </row>
    <row r="957" spans="1:26" ht="12.75" customHeight="1" x14ac:dyDescent="0.25">
      <c r="A957" s="125"/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5"/>
      <c r="X957" s="125"/>
      <c r="Y957" s="125"/>
      <c r="Z957" s="125"/>
    </row>
    <row r="958" spans="1:26" ht="12.75" customHeight="1" x14ac:dyDescent="0.25">
      <c r="A958" s="125"/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5"/>
      <c r="X958" s="125"/>
      <c r="Y958" s="125"/>
      <c r="Z958" s="125"/>
    </row>
    <row r="959" spans="1:26" ht="12.75" customHeight="1" x14ac:dyDescent="0.25">
      <c r="A959" s="125"/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5"/>
      <c r="X959" s="125"/>
      <c r="Y959" s="125"/>
      <c r="Z959" s="125"/>
    </row>
    <row r="960" spans="1:26" ht="12.75" customHeight="1" x14ac:dyDescent="0.25">
      <c r="A960" s="125"/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5"/>
      <c r="X960" s="125"/>
      <c r="Y960" s="125"/>
      <c r="Z960" s="125"/>
    </row>
    <row r="961" spans="1:26" ht="12.75" customHeight="1" x14ac:dyDescent="0.25">
      <c r="A961" s="125"/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5"/>
      <c r="X961" s="125"/>
      <c r="Y961" s="125"/>
      <c r="Z961" s="125"/>
    </row>
    <row r="962" spans="1:26" ht="12.75" customHeight="1" x14ac:dyDescent="0.25">
      <c r="A962" s="125"/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5"/>
      <c r="X962" s="125"/>
      <c r="Y962" s="125"/>
      <c r="Z962" s="125"/>
    </row>
    <row r="963" spans="1:26" ht="12.75" customHeight="1" x14ac:dyDescent="0.25">
      <c r="A963" s="125"/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5"/>
      <c r="X963" s="125"/>
      <c r="Y963" s="125"/>
      <c r="Z963" s="125"/>
    </row>
    <row r="964" spans="1:26" ht="12.75" customHeight="1" x14ac:dyDescent="0.25">
      <c r="A964" s="125"/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5"/>
      <c r="X964" s="125"/>
      <c r="Y964" s="125"/>
      <c r="Z964" s="125"/>
    </row>
    <row r="965" spans="1:26" ht="12.75" customHeight="1" x14ac:dyDescent="0.25">
      <c r="A965" s="125"/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5"/>
      <c r="X965" s="125"/>
      <c r="Y965" s="125"/>
      <c r="Z965" s="125"/>
    </row>
    <row r="966" spans="1:26" ht="12.75" customHeight="1" x14ac:dyDescent="0.25">
      <c r="A966" s="125"/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5"/>
      <c r="X966" s="125"/>
      <c r="Y966" s="125"/>
      <c r="Z966" s="125"/>
    </row>
    <row r="967" spans="1:26" ht="12.75" customHeight="1" x14ac:dyDescent="0.25">
      <c r="A967" s="125"/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5"/>
      <c r="X967" s="125"/>
      <c r="Y967" s="125"/>
      <c r="Z967" s="125"/>
    </row>
    <row r="968" spans="1:26" ht="12.75" customHeight="1" x14ac:dyDescent="0.25">
      <c r="A968" s="125"/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5"/>
      <c r="X968" s="125"/>
      <c r="Y968" s="125"/>
      <c r="Z968" s="125"/>
    </row>
    <row r="969" spans="1:26" ht="12.75" customHeight="1" x14ac:dyDescent="0.25">
      <c r="A969" s="125"/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5"/>
      <c r="X969" s="125"/>
      <c r="Y969" s="125"/>
      <c r="Z969" s="125"/>
    </row>
    <row r="970" spans="1:26" ht="12.75" customHeight="1" x14ac:dyDescent="0.25">
      <c r="A970" s="125"/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5"/>
      <c r="X970" s="125"/>
      <c r="Y970" s="125"/>
      <c r="Z970" s="125"/>
    </row>
    <row r="971" spans="1:26" ht="12.75" customHeight="1" x14ac:dyDescent="0.25">
      <c r="A971" s="125"/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5"/>
      <c r="X971" s="125"/>
      <c r="Y971" s="125"/>
      <c r="Z971" s="125"/>
    </row>
    <row r="972" spans="1:26" ht="12.75" customHeight="1" x14ac:dyDescent="0.25">
      <c r="A972" s="125"/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5"/>
      <c r="X972" s="125"/>
      <c r="Y972" s="125"/>
      <c r="Z972" s="125"/>
    </row>
    <row r="973" spans="1:26" ht="12.75" customHeight="1" x14ac:dyDescent="0.25">
      <c r="A973" s="125"/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5"/>
      <c r="X973" s="125"/>
      <c r="Y973" s="125"/>
      <c r="Z973" s="125"/>
    </row>
    <row r="974" spans="1:26" ht="12.75" customHeight="1" x14ac:dyDescent="0.25">
      <c r="A974" s="125"/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5"/>
      <c r="X974" s="125"/>
      <c r="Y974" s="125"/>
      <c r="Z974" s="125"/>
    </row>
    <row r="975" spans="1:26" ht="12.75" customHeight="1" x14ac:dyDescent="0.25">
      <c r="A975" s="125"/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5"/>
      <c r="X975" s="125"/>
      <c r="Y975" s="125"/>
      <c r="Z975" s="125"/>
    </row>
    <row r="976" spans="1:26" ht="12.75" customHeight="1" x14ac:dyDescent="0.25">
      <c r="A976" s="125"/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5"/>
      <c r="X976" s="125"/>
      <c r="Y976" s="125"/>
      <c r="Z976" s="125"/>
    </row>
    <row r="977" spans="1:26" ht="12.75" customHeight="1" x14ac:dyDescent="0.25">
      <c r="A977" s="125"/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5"/>
      <c r="X977" s="125"/>
      <c r="Y977" s="125"/>
      <c r="Z977" s="125"/>
    </row>
    <row r="978" spans="1:26" ht="12.75" customHeight="1" x14ac:dyDescent="0.25">
      <c r="A978" s="125"/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5"/>
      <c r="X978" s="125"/>
      <c r="Y978" s="125"/>
      <c r="Z978" s="125"/>
    </row>
    <row r="979" spans="1:26" ht="12.75" customHeight="1" x14ac:dyDescent="0.25">
      <c r="A979" s="125"/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5"/>
      <c r="X979" s="125"/>
      <c r="Y979" s="125"/>
      <c r="Z979" s="125"/>
    </row>
    <row r="980" spans="1:26" ht="12.75" customHeight="1" x14ac:dyDescent="0.25">
      <c r="A980" s="125"/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5"/>
      <c r="X980" s="125"/>
      <c r="Y980" s="125"/>
      <c r="Z980" s="125"/>
    </row>
    <row r="981" spans="1:26" ht="12.75" customHeight="1" x14ac:dyDescent="0.25">
      <c r="A981" s="125"/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5"/>
      <c r="X981" s="125"/>
      <c r="Y981" s="125"/>
      <c r="Z981" s="125"/>
    </row>
    <row r="982" spans="1:26" ht="12.75" customHeight="1" x14ac:dyDescent="0.25">
      <c r="A982" s="125"/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5"/>
      <c r="X982" s="125"/>
      <c r="Y982" s="125"/>
      <c r="Z982" s="125"/>
    </row>
    <row r="983" spans="1:26" ht="12.75" customHeight="1" x14ac:dyDescent="0.25">
      <c r="A983" s="125"/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5"/>
      <c r="X983" s="125"/>
      <c r="Y983" s="125"/>
      <c r="Z983" s="125"/>
    </row>
    <row r="984" spans="1:26" ht="12.75" customHeight="1" x14ac:dyDescent="0.25">
      <c r="A984" s="125"/>
      <c r="B984" s="125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5"/>
      <c r="X984" s="125"/>
      <c r="Y984" s="125"/>
      <c r="Z984" s="125"/>
    </row>
    <row r="985" spans="1:26" ht="12.75" customHeight="1" x14ac:dyDescent="0.25">
      <c r="A985" s="125"/>
      <c r="B985" s="125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5"/>
      <c r="X985" s="125"/>
      <c r="Y985" s="125"/>
      <c r="Z985" s="125"/>
    </row>
    <row r="986" spans="1:26" ht="12.75" customHeight="1" x14ac:dyDescent="0.25">
      <c r="A986" s="125"/>
      <c r="B986" s="125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5"/>
      <c r="X986" s="125"/>
      <c r="Y986" s="125"/>
      <c r="Z986" s="125"/>
    </row>
    <row r="987" spans="1:26" ht="12.75" customHeight="1" x14ac:dyDescent="0.25">
      <c r="A987" s="125"/>
      <c r="B987" s="125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5"/>
      <c r="X987" s="125"/>
      <c r="Y987" s="125"/>
      <c r="Z987" s="125"/>
    </row>
    <row r="988" spans="1:26" ht="12.75" customHeight="1" x14ac:dyDescent="0.25">
      <c r="A988" s="125"/>
      <c r="B988" s="125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O988" s="125"/>
      <c r="P988" s="125"/>
      <c r="Q988" s="125"/>
      <c r="R988" s="125"/>
      <c r="S988" s="125"/>
      <c r="T988" s="125"/>
      <c r="U988" s="125"/>
      <c r="V988" s="125"/>
      <c r="W988" s="125"/>
      <c r="X988" s="125"/>
      <c r="Y988" s="125"/>
      <c r="Z988" s="125"/>
    </row>
    <row r="989" spans="1:26" ht="12.75" customHeight="1" x14ac:dyDescent="0.25">
      <c r="A989" s="125"/>
      <c r="B989" s="125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O989" s="125"/>
      <c r="P989" s="125"/>
      <c r="Q989" s="125"/>
      <c r="R989" s="125"/>
      <c r="S989" s="125"/>
      <c r="T989" s="125"/>
      <c r="U989" s="125"/>
      <c r="V989" s="125"/>
      <c r="W989" s="125"/>
      <c r="X989" s="125"/>
      <c r="Y989" s="125"/>
      <c r="Z989" s="125"/>
    </row>
    <row r="990" spans="1:26" ht="12.75" customHeight="1" x14ac:dyDescent="0.25">
      <c r="A990" s="125"/>
      <c r="B990" s="125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O990" s="125"/>
      <c r="P990" s="125"/>
      <c r="Q990" s="125"/>
      <c r="R990" s="125"/>
      <c r="S990" s="125"/>
      <c r="T990" s="125"/>
      <c r="U990" s="125"/>
      <c r="V990" s="125"/>
      <c r="W990" s="125"/>
      <c r="X990" s="125"/>
      <c r="Y990" s="125"/>
      <c r="Z990" s="125"/>
    </row>
    <row r="991" spans="1:26" ht="12.75" customHeight="1" x14ac:dyDescent="0.25">
      <c r="A991" s="125"/>
      <c r="B991" s="125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O991" s="125"/>
      <c r="P991" s="125"/>
      <c r="Q991" s="125"/>
      <c r="R991" s="125"/>
      <c r="S991" s="125"/>
      <c r="T991" s="125"/>
      <c r="U991" s="125"/>
      <c r="V991" s="125"/>
      <c r="W991" s="125"/>
      <c r="X991" s="125"/>
      <c r="Y991" s="125"/>
      <c r="Z991" s="125"/>
    </row>
    <row r="992" spans="1:26" ht="12.75" customHeight="1" x14ac:dyDescent="0.25">
      <c r="A992" s="125"/>
      <c r="B992" s="125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O992" s="125"/>
      <c r="P992" s="125"/>
      <c r="Q992" s="125"/>
      <c r="R992" s="125"/>
      <c r="S992" s="125"/>
      <c r="T992" s="125"/>
      <c r="U992" s="125"/>
      <c r="V992" s="125"/>
      <c r="W992" s="125"/>
      <c r="X992" s="125"/>
      <c r="Y992" s="125"/>
      <c r="Z992" s="125"/>
    </row>
    <row r="993" spans="1:26" ht="12.75" customHeight="1" x14ac:dyDescent="0.25">
      <c r="A993" s="125"/>
      <c r="B993" s="125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O993" s="125"/>
      <c r="P993" s="125"/>
      <c r="Q993" s="125"/>
      <c r="R993" s="125"/>
      <c r="S993" s="125"/>
      <c r="T993" s="125"/>
      <c r="U993" s="125"/>
      <c r="V993" s="125"/>
      <c r="W993" s="125"/>
      <c r="X993" s="125"/>
      <c r="Y993" s="125"/>
      <c r="Z993" s="125"/>
    </row>
    <row r="994" spans="1:26" ht="12.75" customHeight="1" x14ac:dyDescent="0.25">
      <c r="A994" s="125"/>
      <c r="B994" s="125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O994" s="125"/>
      <c r="P994" s="125"/>
      <c r="Q994" s="125"/>
      <c r="R994" s="125"/>
      <c r="S994" s="125"/>
      <c r="T994" s="125"/>
      <c r="U994" s="125"/>
      <c r="V994" s="125"/>
      <c r="W994" s="125"/>
      <c r="X994" s="125"/>
      <c r="Y994" s="125"/>
      <c r="Z994" s="125"/>
    </row>
    <row r="995" spans="1:26" ht="12.75" customHeight="1" x14ac:dyDescent="0.25">
      <c r="A995" s="125"/>
      <c r="B995" s="125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5"/>
      <c r="N995" s="125"/>
      <c r="O995" s="125"/>
      <c r="P995" s="125"/>
      <c r="Q995" s="125"/>
      <c r="R995" s="125"/>
      <c r="S995" s="125"/>
      <c r="T995" s="125"/>
      <c r="U995" s="125"/>
      <c r="V995" s="125"/>
      <c r="W995" s="125"/>
      <c r="X995" s="125"/>
      <c r="Y995" s="125"/>
      <c r="Z995" s="125"/>
    </row>
    <row r="996" spans="1:26" ht="12.75" customHeight="1" x14ac:dyDescent="0.25">
      <c r="A996" s="125"/>
      <c r="B996" s="125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5"/>
      <c r="N996" s="125"/>
      <c r="O996" s="125"/>
      <c r="P996" s="125"/>
      <c r="Q996" s="125"/>
      <c r="R996" s="125"/>
      <c r="S996" s="125"/>
      <c r="T996" s="125"/>
      <c r="U996" s="125"/>
      <c r="V996" s="125"/>
      <c r="W996" s="125"/>
      <c r="X996" s="125"/>
      <c r="Y996" s="125"/>
      <c r="Z996" s="125"/>
    </row>
    <row r="997" spans="1:26" ht="12.75" customHeight="1" x14ac:dyDescent="0.25">
      <c r="A997" s="125"/>
      <c r="B997" s="125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5"/>
      <c r="N997" s="125"/>
      <c r="O997" s="125"/>
      <c r="P997" s="125"/>
      <c r="Q997" s="125"/>
      <c r="R997" s="125"/>
      <c r="S997" s="125"/>
      <c r="T997" s="125"/>
      <c r="U997" s="125"/>
      <c r="V997" s="125"/>
      <c r="W997" s="125"/>
      <c r="X997" s="125"/>
      <c r="Y997" s="125"/>
      <c r="Z997" s="125"/>
    </row>
    <row r="998" spans="1:26" ht="12.75" customHeight="1" x14ac:dyDescent="0.25">
      <c r="A998" s="125"/>
      <c r="B998" s="125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5"/>
      <c r="N998" s="125"/>
      <c r="O998" s="125"/>
      <c r="P998" s="125"/>
      <c r="Q998" s="125"/>
      <c r="R998" s="125"/>
      <c r="S998" s="125"/>
      <c r="T998" s="125"/>
      <c r="U998" s="125"/>
      <c r="V998" s="125"/>
      <c r="W998" s="125"/>
      <c r="X998" s="125"/>
      <c r="Y998" s="125"/>
      <c r="Z998" s="125"/>
    </row>
    <row r="999" spans="1:26" ht="12.75" customHeight="1" x14ac:dyDescent="0.25">
      <c r="A999" s="125"/>
      <c r="B999" s="125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5"/>
      <c r="N999" s="125"/>
      <c r="O999" s="125"/>
      <c r="P999" s="125"/>
      <c r="Q999" s="125"/>
      <c r="R999" s="125"/>
      <c r="S999" s="125"/>
      <c r="T999" s="125"/>
      <c r="U999" s="125"/>
      <c r="V999" s="125"/>
      <c r="W999" s="125"/>
      <c r="X999" s="125"/>
      <c r="Y999" s="125"/>
      <c r="Z999" s="125"/>
    </row>
    <row r="1000" spans="1:26" ht="12.75" customHeight="1" x14ac:dyDescent="0.25">
      <c r="A1000" s="125"/>
      <c r="B1000" s="125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5"/>
      <c r="N1000" s="125"/>
      <c r="O1000" s="125"/>
      <c r="P1000" s="125"/>
      <c r="Q1000" s="125"/>
      <c r="R1000" s="125"/>
      <c r="S1000" s="125"/>
      <c r="T1000" s="125"/>
      <c r="U1000" s="125"/>
      <c r="V1000" s="125"/>
      <c r="W1000" s="125"/>
      <c r="X1000" s="125"/>
      <c r="Y1000" s="125"/>
      <c r="Z1000" s="125"/>
    </row>
  </sheetData>
  <mergeCells count="1">
    <mergeCell ref="A1:B1"/>
  </mergeCells>
  <pageMargins left="0.905555555555556" right="0.51180555555555496" top="0.74791666666666701" bottom="0.74791666666666701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2.6640625" defaultRowHeight="15" customHeight="1" x14ac:dyDescent="0.25"/>
  <cols>
    <col min="1" max="1" width="70.33203125" customWidth="1"/>
    <col min="2" max="3" width="9.109375" customWidth="1"/>
    <col min="4" max="4" width="12.88671875" customWidth="1"/>
    <col min="5" max="6" width="9.109375" customWidth="1"/>
    <col min="7" max="26" width="8.6640625" customWidth="1"/>
  </cols>
  <sheetData>
    <row r="1" spans="1:26" ht="12.75" customHeight="1" x14ac:dyDescent="0.3">
      <c r="A1" s="539" t="s">
        <v>762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</row>
    <row r="2" spans="1:26" ht="12.75" customHeight="1" x14ac:dyDescent="0.25">
      <c r="A2" s="540"/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</row>
    <row r="3" spans="1:26" ht="12.75" customHeight="1" x14ac:dyDescent="0.25">
      <c r="A3" s="540" t="s">
        <v>763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</row>
    <row r="4" spans="1:26" ht="12.75" customHeight="1" x14ac:dyDescent="0.25">
      <c r="A4" s="540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</row>
    <row r="5" spans="1:26" ht="12.75" customHeight="1" x14ac:dyDescent="0.25">
      <c r="A5" s="540"/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</row>
    <row r="6" spans="1:26" ht="12.75" customHeight="1" x14ac:dyDescent="0.25">
      <c r="A6" s="540"/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</row>
    <row r="7" spans="1:26" ht="12.75" customHeight="1" x14ac:dyDescent="0.25">
      <c r="A7" s="540"/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</row>
    <row r="8" spans="1:26" ht="12.75" customHeight="1" x14ac:dyDescent="0.25">
      <c r="A8" s="540"/>
      <c r="B8" s="125"/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</row>
    <row r="9" spans="1:26" ht="12.75" customHeight="1" x14ac:dyDescent="0.25">
      <c r="A9" s="540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</row>
    <row r="10" spans="1:26" ht="12.75" customHeight="1" x14ac:dyDescent="0.25">
      <c r="A10" s="540"/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</row>
    <row r="11" spans="1:26" ht="12.75" customHeight="1" x14ac:dyDescent="0.25">
      <c r="A11" s="540"/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</row>
    <row r="12" spans="1:26" ht="12.75" customHeight="1" x14ac:dyDescent="0.4">
      <c r="A12" s="541" t="s">
        <v>764</v>
      </c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</row>
    <row r="13" spans="1:26" ht="12.75" customHeight="1" x14ac:dyDescent="0.25">
      <c r="A13" s="541" t="s">
        <v>765</v>
      </c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</row>
    <row r="14" spans="1:26" ht="12.75" customHeight="1" x14ac:dyDescent="0.25">
      <c r="A14" s="541" t="s">
        <v>766</v>
      </c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</row>
    <row r="15" spans="1:26" ht="12.75" customHeight="1" x14ac:dyDescent="0.4">
      <c r="A15" s="541" t="s">
        <v>767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</row>
    <row r="16" spans="1:26" ht="12.75" customHeight="1" x14ac:dyDescent="0.4">
      <c r="A16" s="541" t="s">
        <v>768</v>
      </c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</row>
    <row r="17" spans="1:26" ht="12.75" customHeight="1" x14ac:dyDescent="0.25">
      <c r="A17" s="542" t="s">
        <v>769</v>
      </c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</row>
    <row r="18" spans="1:26" ht="12.75" customHeight="1" x14ac:dyDescent="0.25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</row>
    <row r="19" spans="1:26" ht="12.75" customHeight="1" x14ac:dyDescent="0.25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</row>
    <row r="20" spans="1:26" ht="12.75" customHeight="1" x14ac:dyDescent="0.25">
      <c r="A20" s="125"/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</row>
    <row r="21" spans="1:26" ht="12.75" customHeight="1" x14ac:dyDescent="0.25">
      <c r="A21" s="125"/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</row>
    <row r="22" spans="1:26" ht="12.75" customHeight="1" x14ac:dyDescent="0.25">
      <c r="A22" s="125"/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</row>
    <row r="23" spans="1:26" ht="12.75" customHeight="1" x14ac:dyDescent="0.25">
      <c r="A23" s="125"/>
      <c r="B23" s="125"/>
      <c r="C23" s="125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</row>
    <row r="24" spans="1:26" ht="12.75" customHeight="1" x14ac:dyDescent="0.25">
      <c r="A24" s="125"/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</row>
    <row r="25" spans="1:26" ht="12.75" customHeight="1" x14ac:dyDescent="0.25">
      <c r="A25" s="125"/>
      <c r="B25" s="125"/>
      <c r="C25" s="125"/>
      <c r="D25" s="125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</row>
    <row r="26" spans="1:26" ht="12.75" customHeight="1" x14ac:dyDescent="0.25">
      <c r="A26" s="125"/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</row>
    <row r="27" spans="1:26" ht="12.75" customHeight="1" x14ac:dyDescent="0.25">
      <c r="A27" s="125"/>
      <c r="B27" s="125"/>
      <c r="C27" s="125"/>
      <c r="D27" s="125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</row>
    <row r="28" spans="1:26" ht="12.75" customHeight="1" x14ac:dyDescent="0.25">
      <c r="A28" s="125"/>
      <c r="B28" s="125"/>
      <c r="C28" s="125"/>
      <c r="D28" s="125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</row>
    <row r="29" spans="1:26" ht="12.75" customHeight="1" x14ac:dyDescent="0.25">
      <c r="A29" s="125"/>
      <c r="B29" s="125"/>
      <c r="C29" s="125"/>
      <c r="D29" s="125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</row>
    <row r="30" spans="1:26" ht="12.75" customHeight="1" x14ac:dyDescent="0.25">
      <c r="A30" s="125"/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</row>
    <row r="31" spans="1:26" ht="12.75" customHeight="1" x14ac:dyDescent="0.25">
      <c r="A31" s="125"/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</row>
    <row r="32" spans="1:26" ht="12.75" customHeight="1" x14ac:dyDescent="0.25">
      <c r="A32" s="125"/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</row>
    <row r="33" spans="1:26" ht="12.75" customHeight="1" x14ac:dyDescent="0.25">
      <c r="A33" s="125"/>
      <c r="B33" s="125"/>
      <c r="C33" s="125"/>
      <c r="D33" s="125"/>
      <c r="E33" s="125"/>
      <c r="F33" s="125"/>
      <c r="G33" s="125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</row>
    <row r="34" spans="1:26" ht="12.75" customHeight="1" x14ac:dyDescent="0.25">
      <c r="A34" s="125"/>
      <c r="B34" s="125"/>
      <c r="C34" s="125"/>
      <c r="D34" s="125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</row>
    <row r="35" spans="1:26" ht="12.75" customHeight="1" x14ac:dyDescent="0.25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</row>
    <row r="36" spans="1:26" ht="12.75" customHeight="1" x14ac:dyDescent="0.25">
      <c r="A36" s="125"/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</row>
    <row r="37" spans="1:26" ht="12.75" customHeight="1" x14ac:dyDescent="0.25">
      <c r="A37" s="125"/>
      <c r="B37" s="125"/>
      <c r="C37" s="125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</row>
    <row r="38" spans="1:26" ht="12.75" customHeight="1" x14ac:dyDescent="0.25">
      <c r="A38" s="125"/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</row>
    <row r="39" spans="1:26" ht="12.75" customHeight="1" x14ac:dyDescent="0.25">
      <c r="A39" s="125"/>
      <c r="B39" s="125"/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</row>
    <row r="40" spans="1:26" ht="12.75" customHeight="1" x14ac:dyDescent="0.25">
      <c r="A40" s="125"/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</row>
    <row r="41" spans="1:26" ht="12.75" customHeight="1" x14ac:dyDescent="0.25">
      <c r="A41" s="125"/>
      <c r="B41" s="125"/>
      <c r="C41" s="125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</row>
    <row r="42" spans="1:26" ht="12.75" customHeight="1" x14ac:dyDescent="0.25">
      <c r="A42" s="125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</row>
    <row r="43" spans="1:26" ht="12.75" customHeight="1" x14ac:dyDescent="0.25">
      <c r="A43" s="125"/>
      <c r="B43" s="125"/>
      <c r="C43" s="125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</row>
    <row r="44" spans="1:26" ht="12.75" customHeight="1" x14ac:dyDescent="0.25">
      <c r="A44" s="125"/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</row>
    <row r="45" spans="1:26" ht="12.75" customHeight="1" x14ac:dyDescent="0.25">
      <c r="A45" s="125"/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</row>
    <row r="46" spans="1:26" ht="12.75" customHeight="1" x14ac:dyDescent="0.25">
      <c r="A46" s="125"/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</row>
    <row r="47" spans="1:26" ht="12.75" customHeight="1" x14ac:dyDescent="0.25">
      <c r="A47" s="125"/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</row>
    <row r="48" spans="1:26" ht="12.75" customHeight="1" x14ac:dyDescent="0.25">
      <c r="A48" s="125"/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</row>
    <row r="49" spans="1:26" ht="12.75" customHeight="1" x14ac:dyDescent="0.25">
      <c r="A49" s="125"/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</row>
    <row r="50" spans="1:26" ht="12.75" customHeight="1" x14ac:dyDescent="0.25">
      <c r="A50" s="125"/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</row>
    <row r="51" spans="1:26" ht="12.75" customHeight="1" x14ac:dyDescent="0.25">
      <c r="A51" s="125"/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</row>
    <row r="52" spans="1:26" ht="12.75" customHeight="1" x14ac:dyDescent="0.25">
      <c r="A52" s="125"/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</row>
    <row r="53" spans="1:26" ht="12.7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</row>
    <row r="54" spans="1:26" ht="12.75" customHeight="1" x14ac:dyDescent="0.25">
      <c r="A54" s="125"/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</row>
    <row r="55" spans="1:26" ht="12.75" customHeight="1" x14ac:dyDescent="0.25">
      <c r="A55" s="125"/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</row>
    <row r="56" spans="1:26" ht="12.75" customHeight="1" x14ac:dyDescent="0.25">
      <c r="A56" s="125"/>
      <c r="B56" s="125"/>
      <c r="C56" s="125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25"/>
      <c r="Z56" s="125"/>
    </row>
    <row r="57" spans="1:26" ht="12.75" customHeight="1" x14ac:dyDescent="0.25">
      <c r="A57" s="125"/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</row>
    <row r="58" spans="1:26" ht="12.75" customHeight="1" x14ac:dyDescent="0.25">
      <c r="A58" s="125"/>
      <c r="B58" s="125"/>
      <c r="C58" s="125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125"/>
      <c r="X58" s="125"/>
      <c r="Y58" s="125"/>
      <c r="Z58" s="125"/>
    </row>
    <row r="59" spans="1:26" ht="12.75" customHeight="1" x14ac:dyDescent="0.25">
      <c r="A59" s="125"/>
      <c r="B59" s="125"/>
      <c r="C59" s="125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</row>
    <row r="60" spans="1:26" ht="12.75" customHeight="1" x14ac:dyDescent="0.25">
      <c r="A60" s="125"/>
      <c r="B60" s="125"/>
      <c r="C60" s="125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125"/>
      <c r="Z60" s="125"/>
    </row>
    <row r="61" spans="1:26" ht="12.75" customHeight="1" x14ac:dyDescent="0.25">
      <c r="A61" s="125"/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</row>
    <row r="62" spans="1:26" ht="12.75" customHeight="1" x14ac:dyDescent="0.25">
      <c r="A62" s="125"/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</row>
    <row r="63" spans="1:26" ht="12.75" customHeight="1" x14ac:dyDescent="0.25">
      <c r="A63" s="125"/>
      <c r="B63" s="125"/>
      <c r="C63" s="125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</row>
    <row r="64" spans="1:26" ht="12.75" customHeight="1" x14ac:dyDescent="0.25">
      <c r="A64" s="125"/>
      <c r="B64" s="125"/>
      <c r="C64" s="125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</row>
    <row r="65" spans="1:26" ht="12.75" customHeight="1" x14ac:dyDescent="0.25">
      <c r="A65" s="125"/>
      <c r="B65" s="125"/>
      <c r="C65" s="125"/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</row>
    <row r="66" spans="1:26" ht="12.75" customHeight="1" x14ac:dyDescent="0.25">
      <c r="A66" s="125"/>
      <c r="B66" s="125"/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</row>
    <row r="67" spans="1:26" ht="12.75" customHeight="1" x14ac:dyDescent="0.25">
      <c r="A67" s="125"/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</row>
    <row r="68" spans="1:26" ht="12.75" customHeight="1" x14ac:dyDescent="0.25">
      <c r="A68" s="125"/>
      <c r="B68" s="125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</row>
    <row r="69" spans="1:26" ht="12.75" customHeight="1" x14ac:dyDescent="0.25">
      <c r="A69" s="125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</row>
    <row r="70" spans="1:26" ht="12.75" customHeight="1" x14ac:dyDescent="0.25">
      <c r="A70" s="125"/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5"/>
      <c r="T70" s="125"/>
      <c r="U70" s="125"/>
      <c r="V70" s="125"/>
      <c r="W70" s="125"/>
      <c r="X70" s="125"/>
      <c r="Y70" s="125"/>
      <c r="Z70" s="125"/>
    </row>
    <row r="71" spans="1:26" ht="12.75" customHeight="1" x14ac:dyDescent="0.25">
      <c r="A71" s="125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25"/>
      <c r="Y71" s="125"/>
      <c r="Z71" s="125"/>
    </row>
    <row r="72" spans="1:26" ht="12.75" customHeight="1" x14ac:dyDescent="0.25">
      <c r="A72" s="125"/>
      <c r="B72" s="125"/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</row>
    <row r="73" spans="1:26" ht="12.75" customHeight="1" x14ac:dyDescent="0.25">
      <c r="A73" s="125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</row>
    <row r="74" spans="1:26" ht="12.75" customHeight="1" x14ac:dyDescent="0.25">
      <c r="A74" s="125"/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</row>
    <row r="75" spans="1:26" ht="12.75" customHeight="1" x14ac:dyDescent="0.25">
      <c r="A75" s="125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  <c r="Z75" s="125"/>
    </row>
    <row r="76" spans="1:26" ht="12.75" customHeight="1" x14ac:dyDescent="0.25">
      <c r="A76" s="125"/>
      <c r="B76" s="125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25"/>
      <c r="Y76" s="125"/>
      <c r="Z76" s="125"/>
    </row>
    <row r="77" spans="1:26" ht="12.75" customHeight="1" x14ac:dyDescent="0.25">
      <c r="A77" s="125"/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25"/>
      <c r="Y77" s="125"/>
      <c r="Z77" s="125"/>
    </row>
    <row r="78" spans="1:26" ht="12.75" customHeight="1" x14ac:dyDescent="0.25">
      <c r="A78" s="125"/>
      <c r="B78" s="125"/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</row>
    <row r="79" spans="1:26" ht="12.75" customHeight="1" x14ac:dyDescent="0.25">
      <c r="A79" s="125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</row>
    <row r="80" spans="1:26" ht="12.75" customHeight="1" x14ac:dyDescent="0.25">
      <c r="A80" s="125"/>
      <c r="B80" s="125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</row>
    <row r="81" spans="1:26" ht="12.75" customHeight="1" x14ac:dyDescent="0.25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</row>
    <row r="82" spans="1:26" ht="12.75" customHeight="1" x14ac:dyDescent="0.25">
      <c r="A82" s="125"/>
      <c r="B82" s="125"/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</row>
    <row r="83" spans="1:26" ht="12.75" customHeight="1" x14ac:dyDescent="0.25">
      <c r="A83" s="125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25"/>
      <c r="Y83" s="125"/>
      <c r="Z83" s="125"/>
    </row>
    <row r="84" spans="1:26" ht="12.75" customHeight="1" x14ac:dyDescent="0.25">
      <c r="A84" s="125"/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</row>
    <row r="85" spans="1:26" ht="12.75" customHeight="1" x14ac:dyDescent="0.25">
      <c r="A85" s="125"/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</row>
    <row r="86" spans="1:26" ht="12.75" customHeight="1" x14ac:dyDescent="0.25">
      <c r="A86" s="125"/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</row>
    <row r="87" spans="1:26" ht="12.75" customHeight="1" x14ac:dyDescent="0.25">
      <c r="A87" s="125"/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</row>
    <row r="88" spans="1:26" ht="12.75" customHeight="1" x14ac:dyDescent="0.25">
      <c r="A88" s="125"/>
      <c r="B88" s="125"/>
      <c r="C88" s="125"/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25"/>
      <c r="Z88" s="125"/>
    </row>
    <row r="89" spans="1:26" ht="12.75" customHeight="1" x14ac:dyDescent="0.25">
      <c r="A89" s="125"/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</row>
    <row r="90" spans="1:26" ht="12.75" customHeight="1" x14ac:dyDescent="0.25">
      <c r="A90" s="125"/>
      <c r="B90" s="125"/>
      <c r="C90" s="125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</row>
    <row r="91" spans="1:26" ht="12.75" customHeight="1" x14ac:dyDescent="0.25">
      <c r="A91" s="125"/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</row>
    <row r="92" spans="1:26" ht="12.75" customHeight="1" x14ac:dyDescent="0.25">
      <c r="A92" s="125"/>
      <c r="B92" s="125"/>
      <c r="C92" s="125"/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</row>
    <row r="93" spans="1:26" ht="12.75" customHeight="1" x14ac:dyDescent="0.25">
      <c r="A93" s="125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</row>
    <row r="94" spans="1:26" ht="12.75" customHeight="1" x14ac:dyDescent="0.25">
      <c r="A94" s="125"/>
      <c r="B94" s="125"/>
      <c r="C94" s="125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</row>
    <row r="95" spans="1:26" ht="12.75" customHeight="1" x14ac:dyDescent="0.25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</row>
    <row r="96" spans="1:26" ht="12.75" customHeight="1" x14ac:dyDescent="0.25">
      <c r="A96" s="125"/>
      <c r="B96" s="125"/>
      <c r="C96" s="125"/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</row>
    <row r="97" spans="1:26" ht="12.75" customHeight="1" x14ac:dyDescent="0.25">
      <c r="A97" s="125"/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</row>
    <row r="98" spans="1:26" ht="12.75" customHeight="1" x14ac:dyDescent="0.25">
      <c r="A98" s="125"/>
      <c r="B98" s="125"/>
      <c r="C98" s="125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5"/>
      <c r="Y98" s="125"/>
      <c r="Z98" s="125"/>
    </row>
    <row r="99" spans="1:26" ht="12.75" customHeight="1" x14ac:dyDescent="0.25">
      <c r="A99" s="125"/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25"/>
      <c r="Y99" s="125"/>
      <c r="Z99" s="125"/>
    </row>
    <row r="100" spans="1:26" ht="12.75" customHeight="1" x14ac:dyDescent="0.25">
      <c r="A100" s="125"/>
      <c r="B100" s="125"/>
      <c r="C100" s="125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125"/>
      <c r="Z100" s="125"/>
    </row>
    <row r="101" spans="1:26" ht="12.75" customHeight="1" x14ac:dyDescent="0.25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</row>
    <row r="102" spans="1:26" ht="12.75" customHeight="1" x14ac:dyDescent="0.25">
      <c r="A102" s="125"/>
      <c r="B102" s="125"/>
      <c r="C102" s="125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</row>
    <row r="103" spans="1:26" ht="12.75" customHeight="1" x14ac:dyDescent="0.25">
      <c r="A103" s="125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25"/>
      <c r="V103" s="125"/>
      <c r="W103" s="125"/>
      <c r="X103" s="125"/>
      <c r="Y103" s="125"/>
      <c r="Z103" s="125"/>
    </row>
    <row r="104" spans="1:26" ht="12.75" customHeight="1" x14ac:dyDescent="0.25">
      <c r="A104" s="125"/>
      <c r="B104" s="125"/>
      <c r="C104" s="125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25"/>
      <c r="V104" s="125"/>
      <c r="W104" s="125"/>
      <c r="X104" s="125"/>
      <c r="Y104" s="125"/>
      <c r="Z104" s="125"/>
    </row>
    <row r="105" spans="1:26" ht="12.75" customHeight="1" x14ac:dyDescent="0.25">
      <c r="A105" s="125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5"/>
      <c r="M105" s="125"/>
      <c r="N105" s="125"/>
      <c r="O105" s="125"/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</row>
    <row r="106" spans="1:26" ht="12.75" customHeight="1" x14ac:dyDescent="0.25">
      <c r="A106" s="125"/>
      <c r="B106" s="125"/>
      <c r="C106" s="125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5"/>
      <c r="Y106" s="125"/>
      <c r="Z106" s="125"/>
    </row>
    <row r="107" spans="1:26" ht="12.75" customHeight="1" x14ac:dyDescent="0.25">
      <c r="A107" s="125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5"/>
      <c r="X107" s="125"/>
      <c r="Y107" s="125"/>
      <c r="Z107" s="125"/>
    </row>
    <row r="108" spans="1:26" ht="12.75" customHeight="1" x14ac:dyDescent="0.25">
      <c r="A108" s="125"/>
      <c r="B108" s="125"/>
      <c r="C108" s="125"/>
      <c r="D108" s="125"/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</row>
    <row r="109" spans="1:26" ht="12.75" customHeight="1" x14ac:dyDescent="0.25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</row>
    <row r="110" spans="1:26" ht="12.75" customHeight="1" x14ac:dyDescent="0.25">
      <c r="A110" s="125"/>
      <c r="B110" s="125"/>
      <c r="C110" s="125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</row>
    <row r="111" spans="1:26" ht="12.75" customHeight="1" x14ac:dyDescent="0.25">
      <c r="A111" s="125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</row>
    <row r="112" spans="1:26" ht="12.75" customHeight="1" x14ac:dyDescent="0.25">
      <c r="A112" s="125"/>
      <c r="B112" s="125"/>
      <c r="C112" s="125"/>
      <c r="D112" s="125"/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25"/>
      <c r="V112" s="125"/>
      <c r="W112" s="125"/>
      <c r="X112" s="125"/>
      <c r="Y112" s="125"/>
      <c r="Z112" s="125"/>
    </row>
    <row r="113" spans="1:26" ht="12.75" customHeight="1" x14ac:dyDescent="0.25">
      <c r="A113" s="125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</row>
    <row r="114" spans="1:26" ht="12.75" customHeight="1" x14ac:dyDescent="0.25">
      <c r="A114" s="125"/>
      <c r="B114" s="125"/>
      <c r="C114" s="125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</row>
    <row r="115" spans="1:26" ht="12.75" customHeight="1" x14ac:dyDescent="0.25">
      <c r="A115" s="125"/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  <c r="T115" s="125"/>
      <c r="U115" s="125"/>
      <c r="V115" s="125"/>
      <c r="W115" s="125"/>
      <c r="X115" s="125"/>
      <c r="Y115" s="125"/>
      <c r="Z115" s="125"/>
    </row>
    <row r="116" spans="1:26" ht="12.75" customHeight="1" x14ac:dyDescent="0.25">
      <c r="A116" s="125"/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</row>
    <row r="117" spans="1:26" ht="12.75" customHeight="1" x14ac:dyDescent="0.25">
      <c r="A117" s="125"/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  <c r="T117" s="125"/>
      <c r="U117" s="125"/>
      <c r="V117" s="125"/>
      <c r="W117" s="125"/>
      <c r="X117" s="125"/>
      <c r="Y117" s="125"/>
      <c r="Z117" s="125"/>
    </row>
    <row r="118" spans="1:26" ht="12.75" customHeight="1" x14ac:dyDescent="0.25">
      <c r="A118" s="125"/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</row>
    <row r="119" spans="1:26" ht="12.75" customHeight="1" x14ac:dyDescent="0.25">
      <c r="A119" s="125"/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</row>
    <row r="120" spans="1:26" ht="12.75" customHeight="1" x14ac:dyDescent="0.25">
      <c r="A120" s="125"/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</row>
    <row r="121" spans="1:26" ht="12.75" customHeight="1" x14ac:dyDescent="0.25">
      <c r="A121" s="125"/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</row>
    <row r="122" spans="1:26" ht="12.75" customHeight="1" x14ac:dyDescent="0.25">
      <c r="A122" s="125"/>
      <c r="B122" s="125"/>
      <c r="C122" s="125"/>
      <c r="D122" s="125"/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25"/>
      <c r="Y122" s="125"/>
      <c r="Z122" s="125"/>
    </row>
    <row r="123" spans="1:26" ht="12.75" customHeight="1" x14ac:dyDescent="0.25">
      <c r="A123" s="125"/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25"/>
      <c r="Y123" s="125"/>
      <c r="Z123" s="125"/>
    </row>
    <row r="124" spans="1:26" ht="12.75" customHeight="1" x14ac:dyDescent="0.25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  <c r="T124" s="125"/>
      <c r="U124" s="125"/>
      <c r="V124" s="125"/>
      <c r="W124" s="125"/>
      <c r="X124" s="125"/>
      <c r="Y124" s="125"/>
      <c r="Z124" s="125"/>
    </row>
    <row r="125" spans="1:26" ht="12.75" customHeight="1" x14ac:dyDescent="0.25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  <c r="X125" s="125"/>
      <c r="Y125" s="125"/>
      <c r="Z125" s="125"/>
    </row>
    <row r="126" spans="1:26" ht="12.75" customHeight="1" x14ac:dyDescent="0.25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5"/>
      <c r="O126" s="125"/>
      <c r="P126" s="125"/>
      <c r="Q126" s="125"/>
      <c r="R126" s="125"/>
      <c r="S126" s="125"/>
      <c r="T126" s="125"/>
      <c r="U126" s="125"/>
      <c r="V126" s="125"/>
      <c r="W126" s="125"/>
      <c r="X126" s="125"/>
      <c r="Y126" s="125"/>
      <c r="Z126" s="125"/>
    </row>
    <row r="127" spans="1:26" ht="12.75" customHeight="1" x14ac:dyDescent="0.25">
      <c r="A127" s="125"/>
      <c r="B127" s="125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25"/>
      <c r="Y127" s="125"/>
      <c r="Z127" s="125"/>
    </row>
    <row r="128" spans="1:26" ht="12.75" customHeight="1" x14ac:dyDescent="0.25">
      <c r="A128" s="125"/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5"/>
      <c r="O128" s="125"/>
      <c r="P128" s="125"/>
      <c r="Q128" s="125"/>
      <c r="R128" s="125"/>
      <c r="S128" s="125"/>
      <c r="T128" s="125"/>
      <c r="U128" s="125"/>
      <c r="V128" s="125"/>
      <c r="W128" s="125"/>
      <c r="X128" s="125"/>
      <c r="Y128" s="125"/>
      <c r="Z128" s="125"/>
    </row>
    <row r="129" spans="1:26" ht="12.75" customHeight="1" x14ac:dyDescent="0.25">
      <c r="A129" s="125"/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</row>
    <row r="130" spans="1:26" ht="12.75" customHeight="1" x14ac:dyDescent="0.25">
      <c r="A130" s="125"/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</row>
    <row r="131" spans="1:26" ht="12.75" customHeight="1" x14ac:dyDescent="0.25">
      <c r="A131" s="125"/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</row>
    <row r="132" spans="1:26" ht="12.75" customHeight="1" x14ac:dyDescent="0.25">
      <c r="A132" s="125"/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</row>
    <row r="133" spans="1:26" ht="12.75" customHeight="1" x14ac:dyDescent="0.25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</row>
    <row r="134" spans="1:26" ht="12.75" customHeight="1" x14ac:dyDescent="0.25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</row>
    <row r="135" spans="1:26" ht="12.75" customHeight="1" x14ac:dyDescent="0.25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</row>
    <row r="136" spans="1:26" ht="12.75" customHeight="1" x14ac:dyDescent="0.25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  <c r="V136" s="125"/>
      <c r="W136" s="125"/>
      <c r="X136" s="125"/>
      <c r="Y136" s="125"/>
      <c r="Z136" s="125"/>
    </row>
    <row r="137" spans="1:26" ht="12.75" customHeight="1" x14ac:dyDescent="0.25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</row>
    <row r="138" spans="1:26" ht="12.75" customHeight="1" x14ac:dyDescent="0.25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5"/>
      <c r="U138" s="125"/>
      <c r="V138" s="125"/>
      <c r="W138" s="125"/>
      <c r="X138" s="125"/>
      <c r="Y138" s="125"/>
      <c r="Z138" s="125"/>
    </row>
    <row r="139" spans="1:26" ht="12.75" customHeight="1" x14ac:dyDescent="0.25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  <c r="T139" s="125"/>
      <c r="U139" s="125"/>
      <c r="V139" s="125"/>
      <c r="W139" s="125"/>
      <c r="X139" s="125"/>
      <c r="Y139" s="125"/>
      <c r="Z139" s="125"/>
    </row>
    <row r="140" spans="1:26" ht="12.75" customHeight="1" x14ac:dyDescent="0.25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5"/>
      <c r="U140" s="125"/>
      <c r="V140" s="125"/>
      <c r="W140" s="125"/>
      <c r="X140" s="125"/>
      <c r="Y140" s="125"/>
      <c r="Z140" s="125"/>
    </row>
    <row r="141" spans="1:26" ht="12.75" customHeight="1" x14ac:dyDescent="0.25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</row>
    <row r="142" spans="1:26" ht="12.75" customHeight="1" x14ac:dyDescent="0.25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25"/>
      <c r="Y142" s="125"/>
      <c r="Z142" s="125"/>
    </row>
    <row r="143" spans="1:26" ht="12.75" customHeight="1" x14ac:dyDescent="0.25">
      <c r="A143" s="125"/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5"/>
      <c r="O143" s="125"/>
      <c r="P143" s="125"/>
      <c r="Q143" s="125"/>
      <c r="R143" s="125"/>
      <c r="S143" s="125"/>
      <c r="T143" s="125"/>
      <c r="U143" s="125"/>
      <c r="V143" s="125"/>
      <c r="W143" s="125"/>
      <c r="X143" s="125"/>
      <c r="Y143" s="125"/>
      <c r="Z143" s="125"/>
    </row>
    <row r="144" spans="1:26" ht="12.75" customHeight="1" x14ac:dyDescent="0.25">
      <c r="A144" s="125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5"/>
      <c r="U144" s="125"/>
      <c r="V144" s="125"/>
      <c r="W144" s="125"/>
      <c r="X144" s="125"/>
      <c r="Y144" s="125"/>
      <c r="Z144" s="125"/>
    </row>
    <row r="145" spans="1:26" ht="12.75" customHeight="1" x14ac:dyDescent="0.25">
      <c r="A145" s="125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5"/>
      <c r="W145" s="125"/>
      <c r="X145" s="125"/>
      <c r="Y145" s="125"/>
      <c r="Z145" s="125"/>
    </row>
    <row r="146" spans="1:26" ht="12.75" customHeight="1" x14ac:dyDescent="0.25">
      <c r="A146" s="125"/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</row>
    <row r="147" spans="1:26" ht="12.75" customHeight="1" x14ac:dyDescent="0.25">
      <c r="A147" s="125"/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25"/>
      <c r="Y147" s="125"/>
      <c r="Z147" s="125"/>
    </row>
    <row r="148" spans="1:26" ht="12.75" customHeight="1" x14ac:dyDescent="0.25">
      <c r="A148" s="125"/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25"/>
      <c r="X148" s="125"/>
      <c r="Y148" s="125"/>
      <c r="Z148" s="125"/>
    </row>
    <row r="149" spans="1:26" ht="12.75" customHeight="1" x14ac:dyDescent="0.25">
      <c r="A149" s="125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25"/>
      <c r="Y149" s="125"/>
      <c r="Z149" s="125"/>
    </row>
    <row r="150" spans="1:26" ht="12.75" customHeight="1" x14ac:dyDescent="0.25">
      <c r="A150" s="125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25"/>
      <c r="Y150" s="125"/>
      <c r="Z150" s="125"/>
    </row>
    <row r="151" spans="1:26" ht="12.75" customHeight="1" x14ac:dyDescent="0.25">
      <c r="A151" s="125"/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25"/>
      <c r="Y151" s="125"/>
      <c r="Z151" s="125"/>
    </row>
    <row r="152" spans="1:26" ht="12.75" customHeight="1" x14ac:dyDescent="0.25">
      <c r="A152" s="125"/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25"/>
      <c r="Y152" s="125"/>
      <c r="Z152" s="125"/>
    </row>
    <row r="153" spans="1:26" ht="12.75" customHeight="1" x14ac:dyDescent="0.25">
      <c r="A153" s="125"/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5"/>
      <c r="O153" s="125"/>
      <c r="P153" s="125"/>
      <c r="Q153" s="125"/>
      <c r="R153" s="125"/>
      <c r="S153" s="125"/>
      <c r="T153" s="125"/>
      <c r="U153" s="125"/>
      <c r="V153" s="125"/>
      <c r="W153" s="125"/>
      <c r="X153" s="125"/>
      <c r="Y153" s="125"/>
      <c r="Z153" s="125"/>
    </row>
    <row r="154" spans="1:26" ht="12.75" customHeight="1" x14ac:dyDescent="0.25">
      <c r="A154" s="125"/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5"/>
      <c r="O154" s="125"/>
      <c r="P154" s="125"/>
      <c r="Q154" s="125"/>
      <c r="R154" s="125"/>
      <c r="S154" s="125"/>
      <c r="T154" s="125"/>
      <c r="U154" s="125"/>
      <c r="V154" s="125"/>
      <c r="W154" s="125"/>
      <c r="X154" s="125"/>
      <c r="Y154" s="125"/>
      <c r="Z154" s="125"/>
    </row>
    <row r="155" spans="1:26" ht="12.75" customHeight="1" x14ac:dyDescent="0.25">
      <c r="A155" s="125"/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5"/>
      <c r="O155" s="125"/>
      <c r="P155" s="125"/>
      <c r="Q155" s="125"/>
      <c r="R155" s="125"/>
      <c r="S155" s="125"/>
      <c r="T155" s="125"/>
      <c r="U155" s="125"/>
      <c r="V155" s="125"/>
      <c r="W155" s="125"/>
      <c r="X155" s="125"/>
      <c r="Y155" s="125"/>
      <c r="Z155" s="125"/>
    </row>
    <row r="156" spans="1:26" ht="12.75" customHeight="1" x14ac:dyDescent="0.25">
      <c r="A156" s="125"/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5"/>
      <c r="O156" s="125"/>
      <c r="P156" s="125"/>
      <c r="Q156" s="125"/>
      <c r="R156" s="125"/>
      <c r="S156" s="125"/>
      <c r="T156" s="125"/>
      <c r="U156" s="125"/>
      <c r="V156" s="125"/>
      <c r="W156" s="125"/>
      <c r="X156" s="125"/>
      <c r="Y156" s="125"/>
      <c r="Z156" s="125"/>
    </row>
    <row r="157" spans="1:26" ht="12.75" customHeight="1" x14ac:dyDescent="0.25">
      <c r="A157" s="125"/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5"/>
      <c r="O157" s="125"/>
      <c r="P157" s="125"/>
      <c r="Q157" s="125"/>
      <c r="R157" s="125"/>
      <c r="S157" s="125"/>
      <c r="T157" s="125"/>
      <c r="U157" s="125"/>
      <c r="V157" s="125"/>
      <c r="W157" s="125"/>
      <c r="X157" s="125"/>
      <c r="Y157" s="125"/>
      <c r="Z157" s="125"/>
    </row>
    <row r="158" spans="1:26" ht="12.75" customHeight="1" x14ac:dyDescent="0.25">
      <c r="A158" s="125"/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5"/>
      <c r="O158" s="125"/>
      <c r="P158" s="125"/>
      <c r="Q158" s="125"/>
      <c r="R158" s="125"/>
      <c r="S158" s="125"/>
      <c r="T158" s="125"/>
      <c r="U158" s="125"/>
      <c r="V158" s="125"/>
      <c r="W158" s="125"/>
      <c r="X158" s="125"/>
      <c r="Y158" s="125"/>
      <c r="Z158" s="125"/>
    </row>
    <row r="159" spans="1:26" ht="12.75" customHeight="1" x14ac:dyDescent="0.25">
      <c r="A159" s="125"/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5"/>
      <c r="U159" s="125"/>
      <c r="V159" s="125"/>
      <c r="W159" s="125"/>
      <c r="X159" s="125"/>
      <c r="Y159" s="125"/>
      <c r="Z159" s="125"/>
    </row>
    <row r="160" spans="1:26" ht="12.75" customHeight="1" x14ac:dyDescent="0.25">
      <c r="A160" s="125"/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  <c r="T160" s="125"/>
      <c r="U160" s="125"/>
      <c r="V160" s="125"/>
      <c r="W160" s="125"/>
      <c r="X160" s="125"/>
      <c r="Y160" s="125"/>
      <c r="Z160" s="125"/>
    </row>
    <row r="161" spans="1:26" ht="12.75" customHeight="1" x14ac:dyDescent="0.25">
      <c r="A161" s="125"/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5"/>
      <c r="O161" s="125"/>
      <c r="P161" s="125"/>
      <c r="Q161" s="125"/>
      <c r="R161" s="125"/>
      <c r="S161" s="125"/>
      <c r="T161" s="125"/>
      <c r="U161" s="125"/>
      <c r="V161" s="125"/>
      <c r="W161" s="125"/>
      <c r="X161" s="125"/>
      <c r="Y161" s="125"/>
      <c r="Z161" s="125"/>
    </row>
    <row r="162" spans="1:26" ht="12.75" customHeight="1" x14ac:dyDescent="0.25">
      <c r="A162" s="125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  <c r="T162" s="125"/>
      <c r="U162" s="125"/>
      <c r="V162" s="125"/>
      <c r="W162" s="125"/>
      <c r="X162" s="125"/>
      <c r="Y162" s="125"/>
      <c r="Z162" s="125"/>
    </row>
    <row r="163" spans="1:26" ht="12.75" customHeight="1" x14ac:dyDescent="0.25">
      <c r="A163" s="125"/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5"/>
      <c r="O163" s="125"/>
      <c r="P163" s="125"/>
      <c r="Q163" s="125"/>
      <c r="R163" s="125"/>
      <c r="S163" s="125"/>
      <c r="T163" s="125"/>
      <c r="U163" s="125"/>
      <c r="V163" s="125"/>
      <c r="W163" s="125"/>
      <c r="X163" s="125"/>
      <c r="Y163" s="125"/>
      <c r="Z163" s="125"/>
    </row>
    <row r="164" spans="1:26" ht="12.75" customHeight="1" x14ac:dyDescent="0.25">
      <c r="A164" s="125"/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5"/>
      <c r="O164" s="125"/>
      <c r="P164" s="125"/>
      <c r="Q164" s="125"/>
      <c r="R164" s="125"/>
      <c r="S164" s="125"/>
      <c r="T164" s="125"/>
      <c r="U164" s="125"/>
      <c r="V164" s="125"/>
      <c r="W164" s="125"/>
      <c r="X164" s="125"/>
      <c r="Y164" s="125"/>
      <c r="Z164" s="125"/>
    </row>
    <row r="165" spans="1:26" ht="12.75" customHeight="1" x14ac:dyDescent="0.25">
      <c r="A165" s="125"/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  <c r="T165" s="125"/>
      <c r="U165" s="125"/>
      <c r="V165" s="125"/>
      <c r="W165" s="125"/>
      <c r="X165" s="125"/>
      <c r="Y165" s="125"/>
      <c r="Z165" s="125"/>
    </row>
    <row r="166" spans="1:26" ht="12.75" customHeight="1" x14ac:dyDescent="0.25">
      <c r="A166" s="125"/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5"/>
      <c r="O166" s="125"/>
      <c r="P166" s="125"/>
      <c r="Q166" s="125"/>
      <c r="R166" s="125"/>
      <c r="S166" s="125"/>
      <c r="T166" s="125"/>
      <c r="U166" s="125"/>
      <c r="V166" s="125"/>
      <c r="W166" s="125"/>
      <c r="X166" s="125"/>
      <c r="Y166" s="125"/>
      <c r="Z166" s="125"/>
    </row>
    <row r="167" spans="1:26" ht="12.75" customHeight="1" x14ac:dyDescent="0.25">
      <c r="A167" s="125"/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5"/>
      <c r="O167" s="125"/>
      <c r="P167" s="125"/>
      <c r="Q167" s="125"/>
      <c r="R167" s="125"/>
      <c r="S167" s="125"/>
      <c r="T167" s="125"/>
      <c r="U167" s="125"/>
      <c r="V167" s="125"/>
      <c r="W167" s="125"/>
      <c r="X167" s="125"/>
      <c r="Y167" s="125"/>
      <c r="Z167" s="125"/>
    </row>
    <row r="168" spans="1:26" ht="12.75" customHeight="1" x14ac:dyDescent="0.25">
      <c r="A168" s="125"/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5"/>
      <c r="O168" s="125"/>
      <c r="P168" s="125"/>
      <c r="Q168" s="125"/>
      <c r="R168" s="125"/>
      <c r="S168" s="125"/>
      <c r="T168" s="125"/>
      <c r="U168" s="125"/>
      <c r="V168" s="125"/>
      <c r="W168" s="125"/>
      <c r="X168" s="125"/>
      <c r="Y168" s="125"/>
      <c r="Z168" s="125"/>
    </row>
    <row r="169" spans="1:26" ht="12.75" customHeight="1" x14ac:dyDescent="0.25">
      <c r="A169" s="125"/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  <c r="T169" s="125"/>
      <c r="U169" s="125"/>
      <c r="V169" s="125"/>
      <c r="W169" s="125"/>
      <c r="X169" s="125"/>
      <c r="Y169" s="125"/>
      <c r="Z169" s="125"/>
    </row>
    <row r="170" spans="1:26" ht="12.75" customHeight="1" x14ac:dyDescent="0.25">
      <c r="A170" s="125"/>
      <c r="B170" s="125"/>
      <c r="C170" s="125"/>
      <c r="D170" s="125"/>
      <c r="E170" s="125"/>
      <c r="F170" s="125"/>
      <c r="G170" s="125"/>
      <c r="H170" s="125"/>
      <c r="I170" s="125"/>
      <c r="J170" s="125"/>
      <c r="K170" s="125"/>
      <c r="L170" s="125"/>
      <c r="M170" s="125"/>
      <c r="N170" s="125"/>
      <c r="O170" s="125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</row>
    <row r="171" spans="1:26" ht="12.75" customHeight="1" x14ac:dyDescent="0.25">
      <c r="A171" s="125"/>
      <c r="B171" s="125"/>
      <c r="C171" s="125"/>
      <c r="D171" s="125"/>
      <c r="E171" s="125"/>
      <c r="F171" s="125"/>
      <c r="G171" s="125"/>
      <c r="H171" s="125"/>
      <c r="I171" s="125"/>
      <c r="J171" s="125"/>
      <c r="K171" s="125"/>
      <c r="L171" s="125"/>
      <c r="M171" s="125"/>
      <c r="N171" s="125"/>
      <c r="O171" s="125"/>
      <c r="P171" s="125"/>
      <c r="Q171" s="125"/>
      <c r="R171" s="125"/>
      <c r="S171" s="125"/>
      <c r="T171" s="125"/>
      <c r="U171" s="125"/>
      <c r="V171" s="125"/>
      <c r="W171" s="125"/>
      <c r="X171" s="125"/>
      <c r="Y171" s="125"/>
      <c r="Z171" s="125"/>
    </row>
    <row r="172" spans="1:26" ht="12.75" customHeight="1" x14ac:dyDescent="0.25">
      <c r="A172" s="125"/>
      <c r="B172" s="125"/>
      <c r="C172" s="125"/>
      <c r="D172" s="125"/>
      <c r="E172" s="125"/>
      <c r="F172" s="125"/>
      <c r="G172" s="125"/>
      <c r="H172" s="125"/>
      <c r="I172" s="125"/>
      <c r="J172" s="125"/>
      <c r="K172" s="125"/>
      <c r="L172" s="125"/>
      <c r="M172" s="125"/>
      <c r="N172" s="125"/>
      <c r="O172" s="125"/>
      <c r="P172" s="125"/>
      <c r="Q172" s="125"/>
      <c r="R172" s="125"/>
      <c r="S172" s="125"/>
      <c r="T172" s="125"/>
      <c r="U172" s="125"/>
      <c r="V172" s="125"/>
      <c r="W172" s="125"/>
      <c r="X172" s="125"/>
      <c r="Y172" s="125"/>
      <c r="Z172" s="125"/>
    </row>
    <row r="173" spans="1:26" ht="12.75" customHeight="1" x14ac:dyDescent="0.25">
      <c r="A173" s="125"/>
      <c r="B173" s="125"/>
      <c r="C173" s="125"/>
      <c r="D173" s="125"/>
      <c r="E173" s="125"/>
      <c r="F173" s="125"/>
      <c r="G173" s="125"/>
      <c r="H173" s="125"/>
      <c r="I173" s="125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  <c r="T173" s="125"/>
      <c r="U173" s="125"/>
      <c r="V173" s="125"/>
      <c r="W173" s="125"/>
      <c r="X173" s="125"/>
      <c r="Y173" s="125"/>
      <c r="Z173" s="125"/>
    </row>
    <row r="174" spans="1:26" ht="12.75" customHeight="1" x14ac:dyDescent="0.25">
      <c r="A174" s="125"/>
      <c r="B174" s="125"/>
      <c r="C174" s="125"/>
      <c r="D174" s="125"/>
      <c r="E174" s="125"/>
      <c r="F174" s="125"/>
      <c r="G174" s="125"/>
      <c r="H174" s="125"/>
      <c r="I174" s="125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  <c r="T174" s="125"/>
      <c r="U174" s="125"/>
      <c r="V174" s="125"/>
      <c r="W174" s="125"/>
      <c r="X174" s="125"/>
      <c r="Y174" s="125"/>
      <c r="Z174" s="125"/>
    </row>
    <row r="175" spans="1:26" ht="12.75" customHeight="1" x14ac:dyDescent="0.25">
      <c r="A175" s="125"/>
      <c r="B175" s="125"/>
      <c r="C175" s="125"/>
      <c r="D175" s="125"/>
      <c r="E175" s="125"/>
      <c r="F175" s="125"/>
      <c r="G175" s="125"/>
      <c r="H175" s="125"/>
      <c r="I175" s="125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  <c r="T175" s="125"/>
      <c r="U175" s="125"/>
      <c r="V175" s="125"/>
      <c r="W175" s="125"/>
      <c r="X175" s="125"/>
      <c r="Y175" s="125"/>
      <c r="Z175" s="125"/>
    </row>
    <row r="176" spans="1:26" ht="12.75" customHeight="1" x14ac:dyDescent="0.25">
      <c r="A176" s="125"/>
      <c r="B176" s="125"/>
      <c r="C176" s="125"/>
      <c r="D176" s="125"/>
      <c r="E176" s="125"/>
      <c r="F176" s="125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25"/>
      <c r="Y176" s="125"/>
      <c r="Z176" s="125"/>
    </row>
    <row r="177" spans="1:26" ht="12.75" customHeight="1" x14ac:dyDescent="0.25">
      <c r="A177" s="125"/>
      <c r="B177" s="125"/>
      <c r="C177" s="125"/>
      <c r="D177" s="125"/>
      <c r="E177" s="125"/>
      <c r="F177" s="125"/>
      <c r="G177" s="125"/>
      <c r="H177" s="125"/>
      <c r="I177" s="125"/>
      <c r="J177" s="125"/>
      <c r="K177" s="125"/>
      <c r="L177" s="125"/>
      <c r="M177" s="125"/>
      <c r="N177" s="125"/>
      <c r="O177" s="125"/>
      <c r="P177" s="125"/>
      <c r="Q177" s="125"/>
      <c r="R177" s="125"/>
      <c r="S177" s="125"/>
      <c r="T177" s="125"/>
      <c r="U177" s="125"/>
      <c r="V177" s="125"/>
      <c r="W177" s="125"/>
      <c r="X177" s="125"/>
      <c r="Y177" s="125"/>
      <c r="Z177" s="125"/>
    </row>
    <row r="178" spans="1:26" ht="12.75" customHeight="1" x14ac:dyDescent="0.25">
      <c r="A178" s="125"/>
      <c r="B178" s="125"/>
      <c r="C178" s="125"/>
      <c r="D178" s="125"/>
      <c r="E178" s="125"/>
      <c r="F178" s="125"/>
      <c r="G178" s="125"/>
      <c r="H178" s="125"/>
      <c r="I178" s="125"/>
      <c r="J178" s="125"/>
      <c r="K178" s="125"/>
      <c r="L178" s="125"/>
      <c r="M178" s="125"/>
      <c r="N178" s="125"/>
      <c r="O178" s="125"/>
      <c r="P178" s="125"/>
      <c r="Q178" s="125"/>
      <c r="R178" s="125"/>
      <c r="S178" s="125"/>
      <c r="T178" s="125"/>
      <c r="U178" s="125"/>
      <c r="V178" s="125"/>
      <c r="W178" s="125"/>
      <c r="X178" s="125"/>
      <c r="Y178" s="125"/>
      <c r="Z178" s="125"/>
    </row>
    <row r="179" spans="1:26" ht="12.75" customHeight="1" x14ac:dyDescent="0.25">
      <c r="A179" s="125"/>
      <c r="B179" s="125"/>
      <c r="C179" s="125"/>
      <c r="D179" s="125"/>
      <c r="E179" s="125"/>
      <c r="F179" s="125"/>
      <c r="G179" s="125"/>
      <c r="H179" s="125"/>
      <c r="I179" s="125"/>
      <c r="J179" s="125"/>
      <c r="K179" s="125"/>
      <c r="L179" s="125"/>
      <c r="M179" s="125"/>
      <c r="N179" s="125"/>
      <c r="O179" s="125"/>
      <c r="P179" s="125"/>
      <c r="Q179" s="125"/>
      <c r="R179" s="125"/>
      <c r="S179" s="125"/>
      <c r="T179" s="125"/>
      <c r="U179" s="125"/>
      <c r="V179" s="125"/>
      <c r="W179" s="125"/>
      <c r="X179" s="125"/>
      <c r="Y179" s="125"/>
      <c r="Z179" s="125"/>
    </row>
    <row r="180" spans="1:26" ht="12.75" customHeight="1" x14ac:dyDescent="0.25">
      <c r="A180" s="125"/>
      <c r="B180" s="125"/>
      <c r="C180" s="125"/>
      <c r="D180" s="125"/>
      <c r="E180" s="125"/>
      <c r="F180" s="125"/>
      <c r="G180" s="125"/>
      <c r="H180" s="125"/>
      <c r="I180" s="125"/>
      <c r="J180" s="125"/>
      <c r="K180" s="125"/>
      <c r="L180" s="125"/>
      <c r="M180" s="125"/>
      <c r="N180" s="125"/>
      <c r="O180" s="125"/>
      <c r="P180" s="125"/>
      <c r="Q180" s="125"/>
      <c r="R180" s="125"/>
      <c r="S180" s="125"/>
      <c r="T180" s="125"/>
      <c r="U180" s="125"/>
      <c r="V180" s="125"/>
      <c r="W180" s="125"/>
      <c r="X180" s="125"/>
      <c r="Y180" s="125"/>
      <c r="Z180" s="125"/>
    </row>
    <row r="181" spans="1:26" ht="12.75" customHeight="1" x14ac:dyDescent="0.25">
      <c r="A181" s="125"/>
      <c r="B181" s="125"/>
      <c r="C181" s="125"/>
      <c r="D181" s="125"/>
      <c r="E181" s="125"/>
      <c r="F181" s="125"/>
      <c r="G181" s="125"/>
      <c r="H181" s="125"/>
      <c r="I181" s="125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  <c r="T181" s="125"/>
      <c r="U181" s="125"/>
      <c r="V181" s="125"/>
      <c r="W181" s="125"/>
      <c r="X181" s="125"/>
      <c r="Y181" s="125"/>
      <c r="Z181" s="125"/>
    </row>
    <row r="182" spans="1:26" ht="12.75" customHeight="1" x14ac:dyDescent="0.25">
      <c r="A182" s="125"/>
      <c r="B182" s="125"/>
      <c r="C182" s="125"/>
      <c r="D182" s="125"/>
      <c r="E182" s="125"/>
      <c r="F182" s="125"/>
      <c r="G182" s="125"/>
      <c r="H182" s="125"/>
      <c r="I182" s="125"/>
      <c r="J182" s="125"/>
      <c r="K182" s="125"/>
      <c r="L182" s="125"/>
      <c r="M182" s="125"/>
      <c r="N182" s="125"/>
      <c r="O182" s="125"/>
      <c r="P182" s="125"/>
      <c r="Q182" s="125"/>
      <c r="R182" s="125"/>
      <c r="S182" s="125"/>
      <c r="T182" s="125"/>
      <c r="U182" s="125"/>
      <c r="V182" s="125"/>
      <c r="W182" s="125"/>
      <c r="X182" s="125"/>
      <c r="Y182" s="125"/>
      <c r="Z182" s="125"/>
    </row>
    <row r="183" spans="1:26" ht="12.75" customHeight="1" x14ac:dyDescent="0.25">
      <c r="A183" s="125"/>
      <c r="B183" s="125"/>
      <c r="C183" s="125"/>
      <c r="D183" s="125"/>
      <c r="E183" s="125"/>
      <c r="F183" s="125"/>
      <c r="G183" s="125"/>
      <c r="H183" s="125"/>
      <c r="I183" s="125"/>
      <c r="J183" s="125"/>
      <c r="K183" s="125"/>
      <c r="L183" s="125"/>
      <c r="M183" s="125"/>
      <c r="N183" s="125"/>
      <c r="O183" s="125"/>
      <c r="P183" s="125"/>
      <c r="Q183" s="125"/>
      <c r="R183" s="125"/>
      <c r="S183" s="125"/>
      <c r="T183" s="125"/>
      <c r="U183" s="125"/>
      <c r="V183" s="125"/>
      <c r="W183" s="125"/>
      <c r="X183" s="125"/>
      <c r="Y183" s="125"/>
      <c r="Z183" s="125"/>
    </row>
    <row r="184" spans="1:26" ht="12.75" customHeight="1" x14ac:dyDescent="0.25">
      <c r="A184" s="125"/>
      <c r="B184" s="125"/>
      <c r="C184" s="125"/>
      <c r="D184" s="125"/>
      <c r="E184" s="125"/>
      <c r="F184" s="125"/>
      <c r="G184" s="125"/>
      <c r="H184" s="125"/>
      <c r="I184" s="125"/>
      <c r="J184" s="125"/>
      <c r="K184" s="125"/>
      <c r="L184" s="125"/>
      <c r="M184" s="125"/>
      <c r="N184" s="125"/>
      <c r="O184" s="125"/>
      <c r="P184" s="125"/>
      <c r="Q184" s="125"/>
      <c r="R184" s="125"/>
      <c r="S184" s="125"/>
      <c r="T184" s="125"/>
      <c r="U184" s="125"/>
      <c r="V184" s="125"/>
      <c r="W184" s="125"/>
      <c r="X184" s="125"/>
      <c r="Y184" s="125"/>
      <c r="Z184" s="125"/>
    </row>
    <row r="185" spans="1:26" ht="12.75" customHeight="1" x14ac:dyDescent="0.25">
      <c r="A185" s="125"/>
      <c r="B185" s="125"/>
      <c r="C185" s="125"/>
      <c r="D185" s="125"/>
      <c r="E185" s="125"/>
      <c r="F185" s="125"/>
      <c r="G185" s="125"/>
      <c r="H185" s="125"/>
      <c r="I185" s="125"/>
      <c r="J185" s="125"/>
      <c r="K185" s="125"/>
      <c r="L185" s="125"/>
      <c r="M185" s="125"/>
      <c r="N185" s="125"/>
      <c r="O185" s="125"/>
      <c r="P185" s="125"/>
      <c r="Q185" s="125"/>
      <c r="R185" s="125"/>
      <c r="S185" s="125"/>
      <c r="T185" s="125"/>
      <c r="U185" s="125"/>
      <c r="V185" s="125"/>
      <c r="W185" s="125"/>
      <c r="X185" s="125"/>
      <c r="Y185" s="125"/>
      <c r="Z185" s="125"/>
    </row>
    <row r="186" spans="1:26" ht="12.75" customHeight="1" x14ac:dyDescent="0.25">
      <c r="A186" s="125"/>
      <c r="B186" s="125"/>
      <c r="C186" s="125"/>
      <c r="D186" s="125"/>
      <c r="E186" s="125"/>
      <c r="F186" s="125"/>
      <c r="G186" s="125"/>
      <c r="H186" s="125"/>
      <c r="I186" s="125"/>
      <c r="J186" s="125"/>
      <c r="K186" s="125"/>
      <c r="L186" s="125"/>
      <c r="M186" s="125"/>
      <c r="N186" s="125"/>
      <c r="O186" s="125"/>
      <c r="P186" s="125"/>
      <c r="Q186" s="125"/>
      <c r="R186" s="125"/>
      <c r="S186" s="125"/>
      <c r="T186" s="125"/>
      <c r="U186" s="125"/>
      <c r="V186" s="125"/>
      <c r="W186" s="125"/>
      <c r="X186" s="125"/>
      <c r="Y186" s="125"/>
      <c r="Z186" s="125"/>
    </row>
    <row r="187" spans="1:26" ht="12.75" customHeight="1" x14ac:dyDescent="0.25">
      <c r="A187" s="125"/>
      <c r="B187" s="125"/>
      <c r="C187" s="125"/>
      <c r="D187" s="125"/>
      <c r="E187" s="125"/>
      <c r="F187" s="125"/>
      <c r="G187" s="125"/>
      <c r="H187" s="125"/>
      <c r="I187" s="125"/>
      <c r="J187" s="125"/>
      <c r="K187" s="125"/>
      <c r="L187" s="125"/>
      <c r="M187" s="125"/>
      <c r="N187" s="125"/>
      <c r="O187" s="125"/>
      <c r="P187" s="125"/>
      <c r="Q187" s="125"/>
      <c r="R187" s="125"/>
      <c r="S187" s="125"/>
      <c r="T187" s="125"/>
      <c r="U187" s="125"/>
      <c r="V187" s="125"/>
      <c r="W187" s="125"/>
      <c r="X187" s="125"/>
      <c r="Y187" s="125"/>
      <c r="Z187" s="125"/>
    </row>
    <row r="188" spans="1:26" ht="12.75" customHeight="1" x14ac:dyDescent="0.25">
      <c r="A188" s="125"/>
      <c r="B188" s="125"/>
      <c r="C188" s="125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125"/>
      <c r="Z188" s="125"/>
    </row>
    <row r="189" spans="1:26" ht="12.75" customHeight="1" x14ac:dyDescent="0.25">
      <c r="A189" s="125"/>
      <c r="B189" s="125"/>
      <c r="C189" s="125"/>
      <c r="D189" s="125"/>
      <c r="E189" s="125"/>
      <c r="F189" s="125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25"/>
      <c r="Y189" s="125"/>
      <c r="Z189" s="125"/>
    </row>
    <row r="190" spans="1:26" ht="12.75" customHeight="1" x14ac:dyDescent="0.25">
      <c r="A190" s="125"/>
      <c r="B190" s="125"/>
      <c r="C190" s="125"/>
      <c r="D190" s="125"/>
      <c r="E190" s="125"/>
      <c r="F190" s="125"/>
      <c r="G190" s="125"/>
      <c r="H190" s="125"/>
      <c r="I190" s="125"/>
      <c r="J190" s="125"/>
      <c r="K190" s="125"/>
      <c r="L190" s="125"/>
      <c r="M190" s="125"/>
      <c r="N190" s="125"/>
      <c r="O190" s="125"/>
      <c r="P190" s="125"/>
      <c r="Q190" s="125"/>
      <c r="R190" s="125"/>
      <c r="S190" s="125"/>
      <c r="T190" s="125"/>
      <c r="U190" s="125"/>
      <c r="V190" s="125"/>
      <c r="W190" s="125"/>
      <c r="X190" s="125"/>
      <c r="Y190" s="125"/>
      <c r="Z190" s="125"/>
    </row>
    <row r="191" spans="1:26" ht="12.75" customHeight="1" x14ac:dyDescent="0.25">
      <c r="A191" s="125"/>
      <c r="B191" s="125"/>
      <c r="C191" s="125"/>
      <c r="D191" s="125"/>
      <c r="E191" s="125"/>
      <c r="F191" s="125"/>
      <c r="G191" s="125"/>
      <c r="H191" s="125"/>
      <c r="I191" s="125"/>
      <c r="J191" s="125"/>
      <c r="K191" s="125"/>
      <c r="L191" s="125"/>
      <c r="M191" s="125"/>
      <c r="N191" s="125"/>
      <c r="O191" s="125"/>
      <c r="P191" s="125"/>
      <c r="Q191" s="125"/>
      <c r="R191" s="125"/>
      <c r="S191" s="125"/>
      <c r="T191" s="125"/>
      <c r="U191" s="125"/>
      <c r="V191" s="125"/>
      <c r="W191" s="125"/>
      <c r="X191" s="125"/>
      <c r="Y191" s="125"/>
      <c r="Z191" s="125"/>
    </row>
    <row r="192" spans="1:26" ht="12.75" customHeight="1" x14ac:dyDescent="0.25">
      <c r="A192" s="125"/>
      <c r="B192" s="125"/>
      <c r="C192" s="125"/>
      <c r="D192" s="125"/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125"/>
    </row>
    <row r="193" spans="1:26" ht="12.75" customHeight="1" x14ac:dyDescent="0.25">
      <c r="A193" s="125"/>
      <c r="B193" s="125"/>
      <c r="C193" s="125"/>
      <c r="D193" s="125"/>
      <c r="E193" s="125"/>
      <c r="F193" s="125"/>
      <c r="G193" s="125"/>
      <c r="H193" s="125"/>
      <c r="I193" s="125"/>
      <c r="J193" s="125"/>
      <c r="K193" s="125"/>
      <c r="L193" s="125"/>
      <c r="M193" s="125"/>
      <c r="N193" s="125"/>
      <c r="O193" s="125"/>
      <c r="P193" s="125"/>
      <c r="Q193" s="125"/>
      <c r="R193" s="125"/>
      <c r="S193" s="125"/>
      <c r="T193" s="125"/>
      <c r="U193" s="125"/>
      <c r="V193" s="125"/>
      <c r="W193" s="125"/>
      <c r="X193" s="125"/>
      <c r="Y193" s="125"/>
      <c r="Z193" s="125"/>
    </row>
    <row r="194" spans="1:26" ht="12.75" customHeight="1" x14ac:dyDescent="0.25">
      <c r="A194" s="125"/>
      <c r="B194" s="125"/>
      <c r="C194" s="125"/>
      <c r="D194" s="125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25"/>
      <c r="Y194" s="125"/>
      <c r="Z194" s="125"/>
    </row>
    <row r="195" spans="1:26" ht="12.75" customHeight="1" x14ac:dyDescent="0.25">
      <c r="A195" s="125"/>
      <c r="B195" s="125"/>
      <c r="C195" s="125"/>
      <c r="D195" s="125"/>
      <c r="E195" s="125"/>
      <c r="F195" s="125"/>
      <c r="G195" s="125"/>
      <c r="H195" s="125"/>
      <c r="I195" s="125"/>
      <c r="J195" s="125"/>
      <c r="K195" s="125"/>
      <c r="L195" s="125"/>
      <c r="M195" s="125"/>
      <c r="N195" s="125"/>
      <c r="O195" s="125"/>
      <c r="P195" s="125"/>
      <c r="Q195" s="125"/>
      <c r="R195" s="125"/>
      <c r="S195" s="125"/>
      <c r="T195" s="125"/>
      <c r="U195" s="125"/>
      <c r="V195" s="125"/>
      <c r="W195" s="125"/>
      <c r="X195" s="125"/>
      <c r="Y195" s="125"/>
      <c r="Z195" s="125"/>
    </row>
    <row r="196" spans="1:26" ht="12.75" customHeight="1" x14ac:dyDescent="0.25">
      <c r="A196" s="125"/>
      <c r="B196" s="125"/>
      <c r="C196" s="125"/>
      <c r="D196" s="125"/>
      <c r="E196" s="125"/>
      <c r="F196" s="125"/>
      <c r="G196" s="125"/>
      <c r="H196" s="125"/>
      <c r="I196" s="125"/>
      <c r="J196" s="125"/>
      <c r="K196" s="125"/>
      <c r="L196" s="125"/>
      <c r="M196" s="125"/>
      <c r="N196" s="125"/>
      <c r="O196" s="125"/>
      <c r="P196" s="125"/>
      <c r="Q196" s="125"/>
      <c r="R196" s="125"/>
      <c r="S196" s="125"/>
      <c r="T196" s="125"/>
      <c r="U196" s="125"/>
      <c r="V196" s="125"/>
      <c r="W196" s="125"/>
      <c r="X196" s="125"/>
      <c r="Y196" s="125"/>
      <c r="Z196" s="125"/>
    </row>
    <row r="197" spans="1:26" ht="12.75" customHeight="1" x14ac:dyDescent="0.25">
      <c r="A197" s="125"/>
      <c r="B197" s="125"/>
      <c r="C197" s="125"/>
      <c r="D197" s="125"/>
      <c r="E197" s="125"/>
      <c r="F197" s="125"/>
      <c r="G197" s="125"/>
      <c r="H197" s="125"/>
      <c r="I197" s="125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  <c r="T197" s="125"/>
      <c r="U197" s="125"/>
      <c r="V197" s="125"/>
      <c r="W197" s="125"/>
      <c r="X197" s="125"/>
      <c r="Y197" s="125"/>
      <c r="Z197" s="125"/>
    </row>
    <row r="198" spans="1:26" ht="12.75" customHeight="1" x14ac:dyDescent="0.25">
      <c r="A198" s="125"/>
      <c r="B198" s="125"/>
      <c r="C198" s="125"/>
      <c r="D198" s="125"/>
      <c r="E198" s="125"/>
      <c r="F198" s="125"/>
      <c r="G198" s="125"/>
      <c r="H198" s="125"/>
      <c r="I198" s="125"/>
      <c r="J198" s="125"/>
      <c r="K198" s="125"/>
      <c r="L198" s="125"/>
      <c r="M198" s="125"/>
      <c r="N198" s="125"/>
      <c r="O198" s="125"/>
      <c r="P198" s="125"/>
      <c r="Q198" s="125"/>
      <c r="R198" s="125"/>
      <c r="S198" s="125"/>
      <c r="T198" s="125"/>
      <c r="U198" s="125"/>
      <c r="V198" s="125"/>
      <c r="W198" s="125"/>
      <c r="X198" s="125"/>
      <c r="Y198" s="125"/>
      <c r="Z198" s="125"/>
    </row>
    <row r="199" spans="1:26" ht="12.75" customHeight="1" x14ac:dyDescent="0.25">
      <c r="A199" s="125"/>
      <c r="B199" s="125"/>
      <c r="C199" s="125"/>
      <c r="D199" s="125"/>
      <c r="E199" s="125"/>
      <c r="F199" s="125"/>
      <c r="G199" s="125"/>
      <c r="H199" s="125"/>
      <c r="I199" s="125"/>
      <c r="J199" s="125"/>
      <c r="K199" s="125"/>
      <c r="L199" s="125"/>
      <c r="M199" s="125"/>
      <c r="N199" s="125"/>
      <c r="O199" s="125"/>
      <c r="P199" s="125"/>
      <c r="Q199" s="125"/>
      <c r="R199" s="125"/>
      <c r="S199" s="125"/>
      <c r="T199" s="125"/>
      <c r="U199" s="125"/>
      <c r="V199" s="125"/>
      <c r="W199" s="125"/>
      <c r="X199" s="125"/>
      <c r="Y199" s="125"/>
      <c r="Z199" s="125"/>
    </row>
    <row r="200" spans="1:26" ht="12.75" customHeight="1" x14ac:dyDescent="0.25">
      <c r="A200" s="125"/>
      <c r="B200" s="125"/>
      <c r="C200" s="125"/>
      <c r="D200" s="125"/>
      <c r="E200" s="125"/>
      <c r="F200" s="125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25"/>
      <c r="Y200" s="125"/>
      <c r="Z200" s="125"/>
    </row>
    <row r="201" spans="1:26" ht="12.75" customHeight="1" x14ac:dyDescent="0.25">
      <c r="A201" s="125"/>
      <c r="B201" s="125"/>
      <c r="C201" s="125"/>
      <c r="D201" s="125"/>
      <c r="E201" s="125"/>
      <c r="F201" s="125"/>
      <c r="G201" s="125"/>
      <c r="H201" s="125"/>
      <c r="I201" s="125"/>
      <c r="J201" s="125"/>
      <c r="K201" s="125"/>
      <c r="L201" s="125"/>
      <c r="M201" s="125"/>
      <c r="N201" s="125"/>
      <c r="O201" s="125"/>
      <c r="P201" s="125"/>
      <c r="Q201" s="125"/>
      <c r="R201" s="125"/>
      <c r="S201" s="125"/>
      <c r="T201" s="125"/>
      <c r="U201" s="125"/>
      <c r="V201" s="125"/>
      <c r="W201" s="125"/>
      <c r="X201" s="125"/>
      <c r="Y201" s="125"/>
      <c r="Z201" s="125"/>
    </row>
    <row r="202" spans="1:26" ht="12.75" customHeight="1" x14ac:dyDescent="0.25">
      <c r="A202" s="125"/>
      <c r="B202" s="125"/>
      <c r="C202" s="125"/>
      <c r="D202" s="125"/>
      <c r="E202" s="125"/>
      <c r="F202" s="125"/>
      <c r="G202" s="125"/>
      <c r="H202" s="125"/>
      <c r="I202" s="125"/>
      <c r="J202" s="125"/>
      <c r="K202" s="125"/>
      <c r="L202" s="125"/>
      <c r="M202" s="125"/>
      <c r="N202" s="125"/>
      <c r="O202" s="125"/>
      <c r="P202" s="125"/>
      <c r="Q202" s="125"/>
      <c r="R202" s="125"/>
      <c r="S202" s="125"/>
      <c r="T202" s="125"/>
      <c r="U202" s="125"/>
      <c r="V202" s="125"/>
      <c r="W202" s="125"/>
      <c r="X202" s="125"/>
      <c r="Y202" s="125"/>
      <c r="Z202" s="125"/>
    </row>
    <row r="203" spans="1:26" ht="12.75" customHeight="1" x14ac:dyDescent="0.25">
      <c r="A203" s="125"/>
      <c r="B203" s="125"/>
      <c r="C203" s="125"/>
      <c r="D203" s="125"/>
      <c r="E203" s="125"/>
      <c r="F203" s="125"/>
      <c r="G203" s="125"/>
      <c r="H203" s="125"/>
      <c r="I203" s="125"/>
      <c r="J203" s="125"/>
      <c r="K203" s="125"/>
      <c r="L203" s="125"/>
      <c r="M203" s="125"/>
      <c r="N203" s="125"/>
      <c r="O203" s="125"/>
      <c r="P203" s="125"/>
      <c r="Q203" s="125"/>
      <c r="R203" s="125"/>
      <c r="S203" s="125"/>
      <c r="T203" s="125"/>
      <c r="U203" s="125"/>
      <c r="V203" s="125"/>
      <c r="W203" s="125"/>
      <c r="X203" s="125"/>
      <c r="Y203" s="125"/>
      <c r="Z203" s="125"/>
    </row>
    <row r="204" spans="1:26" ht="12.75" customHeight="1" x14ac:dyDescent="0.25">
      <c r="A204" s="125"/>
      <c r="B204" s="125"/>
      <c r="C204" s="125"/>
      <c r="D204" s="125"/>
      <c r="E204" s="125"/>
      <c r="F204" s="125"/>
      <c r="G204" s="125"/>
      <c r="H204" s="125"/>
      <c r="I204" s="125"/>
      <c r="J204" s="125"/>
      <c r="K204" s="125"/>
      <c r="L204" s="125"/>
      <c r="M204" s="125"/>
      <c r="N204" s="125"/>
      <c r="O204" s="125"/>
      <c r="P204" s="125"/>
      <c r="Q204" s="125"/>
      <c r="R204" s="125"/>
      <c r="S204" s="125"/>
      <c r="T204" s="125"/>
      <c r="U204" s="125"/>
      <c r="V204" s="125"/>
      <c r="W204" s="125"/>
      <c r="X204" s="125"/>
      <c r="Y204" s="125"/>
      <c r="Z204" s="125"/>
    </row>
    <row r="205" spans="1:26" ht="12.75" customHeight="1" x14ac:dyDescent="0.25">
      <c r="A205" s="125"/>
      <c r="B205" s="125"/>
      <c r="C205" s="125"/>
      <c r="D205" s="125"/>
      <c r="E205" s="125"/>
      <c r="F205" s="125"/>
      <c r="G205" s="125"/>
      <c r="H205" s="125"/>
      <c r="I205" s="125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</row>
    <row r="206" spans="1:26" ht="12.75" customHeight="1" x14ac:dyDescent="0.25">
      <c r="A206" s="125"/>
      <c r="B206" s="125"/>
      <c r="C206" s="125"/>
      <c r="D206" s="125"/>
      <c r="E206" s="125"/>
      <c r="F206" s="125"/>
      <c r="G206" s="125"/>
      <c r="H206" s="125"/>
      <c r="I206" s="125"/>
      <c r="J206" s="125"/>
      <c r="K206" s="125"/>
      <c r="L206" s="125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X206" s="125"/>
      <c r="Y206" s="125"/>
      <c r="Z206" s="125"/>
    </row>
    <row r="207" spans="1:26" ht="12.75" customHeight="1" x14ac:dyDescent="0.25">
      <c r="A207" s="125"/>
      <c r="B207" s="125"/>
      <c r="C207" s="125"/>
      <c r="D207" s="125"/>
      <c r="E207" s="125"/>
      <c r="F207" s="125"/>
      <c r="G207" s="125"/>
      <c r="H207" s="125"/>
      <c r="I207" s="125"/>
      <c r="J207" s="125"/>
      <c r="K207" s="125"/>
      <c r="L207" s="125"/>
      <c r="M207" s="125"/>
      <c r="N207" s="125"/>
      <c r="O207" s="125"/>
      <c r="P207" s="125"/>
      <c r="Q207" s="125"/>
      <c r="R207" s="125"/>
      <c r="S207" s="125"/>
      <c r="T207" s="125"/>
      <c r="U207" s="125"/>
      <c r="V207" s="125"/>
      <c r="W207" s="125"/>
      <c r="X207" s="125"/>
      <c r="Y207" s="125"/>
      <c r="Z207" s="125"/>
    </row>
    <row r="208" spans="1:26" ht="12.75" customHeight="1" x14ac:dyDescent="0.25">
      <c r="A208" s="125"/>
      <c r="B208" s="125"/>
      <c r="C208" s="125"/>
      <c r="D208" s="125"/>
      <c r="E208" s="125"/>
      <c r="F208" s="125"/>
      <c r="G208" s="125"/>
      <c r="H208" s="125"/>
      <c r="I208" s="125"/>
      <c r="J208" s="125"/>
      <c r="K208" s="125"/>
      <c r="L208" s="125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25"/>
      <c r="Y208" s="125"/>
      <c r="Z208" s="125"/>
    </row>
    <row r="209" spans="1:26" ht="12.75" customHeight="1" x14ac:dyDescent="0.25">
      <c r="A209" s="125"/>
      <c r="B209" s="125"/>
      <c r="C209" s="125"/>
      <c r="D209" s="125"/>
      <c r="E209" s="125"/>
      <c r="F209" s="125"/>
      <c r="G209" s="125"/>
      <c r="H209" s="125"/>
      <c r="I209" s="125"/>
      <c r="J209" s="125"/>
      <c r="K209" s="125"/>
      <c r="L209" s="125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25"/>
      <c r="Y209" s="125"/>
      <c r="Z209" s="125"/>
    </row>
    <row r="210" spans="1:26" ht="12.75" customHeight="1" x14ac:dyDescent="0.25">
      <c r="A210" s="125"/>
      <c r="B210" s="125"/>
      <c r="C210" s="125"/>
      <c r="D210" s="125"/>
      <c r="E210" s="125"/>
      <c r="F210" s="125"/>
      <c r="G210" s="125"/>
      <c r="H210" s="125"/>
      <c r="I210" s="125"/>
      <c r="J210" s="125"/>
      <c r="K210" s="125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25"/>
      <c r="Y210" s="125"/>
      <c r="Z210" s="125"/>
    </row>
    <row r="211" spans="1:26" ht="12.75" customHeight="1" x14ac:dyDescent="0.25">
      <c r="A211" s="125"/>
      <c r="B211" s="125"/>
      <c r="C211" s="125"/>
      <c r="D211" s="125"/>
      <c r="E211" s="125"/>
      <c r="F211" s="125"/>
      <c r="G211" s="125"/>
      <c r="H211" s="125"/>
      <c r="I211" s="125"/>
      <c r="J211" s="125"/>
      <c r="K211" s="125"/>
      <c r="L211" s="125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X211" s="125"/>
      <c r="Y211" s="125"/>
      <c r="Z211" s="125"/>
    </row>
    <row r="212" spans="1:26" ht="12.75" customHeight="1" x14ac:dyDescent="0.25">
      <c r="A212" s="125"/>
      <c r="B212" s="125"/>
      <c r="C212" s="125"/>
      <c r="D212" s="125"/>
      <c r="E212" s="125"/>
      <c r="F212" s="125"/>
      <c r="G212" s="125"/>
      <c r="H212" s="125"/>
      <c r="I212" s="125"/>
      <c r="J212" s="125"/>
      <c r="K212" s="125"/>
      <c r="L212" s="125"/>
      <c r="M212" s="125"/>
      <c r="N212" s="125"/>
      <c r="O212" s="125"/>
      <c r="P212" s="125"/>
      <c r="Q212" s="125"/>
      <c r="R212" s="125"/>
      <c r="S212" s="125"/>
      <c r="T212" s="125"/>
      <c r="U212" s="125"/>
      <c r="V212" s="125"/>
      <c r="W212" s="125"/>
      <c r="X212" s="125"/>
      <c r="Y212" s="125"/>
      <c r="Z212" s="125"/>
    </row>
    <row r="213" spans="1:26" ht="12.75" customHeight="1" x14ac:dyDescent="0.25">
      <c r="A213" s="125"/>
      <c r="B213" s="125"/>
      <c r="C213" s="125"/>
      <c r="D213" s="125"/>
      <c r="E213" s="125"/>
      <c r="F213" s="125"/>
      <c r="G213" s="125"/>
      <c r="H213" s="125"/>
      <c r="I213" s="125"/>
      <c r="J213" s="125"/>
      <c r="K213" s="125"/>
      <c r="L213" s="125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25"/>
      <c r="Y213" s="125"/>
      <c r="Z213" s="125"/>
    </row>
    <row r="214" spans="1:26" ht="12.75" customHeight="1" x14ac:dyDescent="0.25">
      <c r="A214" s="125"/>
      <c r="B214" s="125"/>
      <c r="C214" s="125"/>
      <c r="D214" s="125"/>
      <c r="E214" s="125"/>
      <c r="F214" s="125"/>
      <c r="G214" s="125"/>
      <c r="H214" s="125"/>
      <c r="I214" s="125"/>
      <c r="J214" s="125"/>
      <c r="K214" s="125"/>
      <c r="L214" s="125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25"/>
      <c r="Y214" s="125"/>
      <c r="Z214" s="125"/>
    </row>
    <row r="215" spans="1:26" ht="12.75" customHeight="1" x14ac:dyDescent="0.25">
      <c r="A215" s="125"/>
      <c r="B215" s="125"/>
      <c r="C215" s="125"/>
      <c r="D215" s="125"/>
      <c r="E215" s="125"/>
      <c r="F215" s="125"/>
      <c r="G215" s="125"/>
      <c r="H215" s="125"/>
      <c r="I215" s="125"/>
      <c r="J215" s="125"/>
      <c r="K215" s="125"/>
      <c r="L215" s="125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25"/>
      <c r="Y215" s="125"/>
      <c r="Z215" s="125"/>
    </row>
    <row r="216" spans="1:26" ht="12.75" customHeight="1" x14ac:dyDescent="0.25">
      <c r="A216" s="125"/>
      <c r="B216" s="125"/>
      <c r="C216" s="125"/>
      <c r="D216" s="125"/>
      <c r="E216" s="125"/>
      <c r="F216" s="125"/>
      <c r="G216" s="125"/>
      <c r="H216" s="125"/>
      <c r="I216" s="125"/>
      <c r="J216" s="125"/>
      <c r="K216" s="125"/>
      <c r="L216" s="125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25"/>
      <c r="Y216" s="125"/>
      <c r="Z216" s="125"/>
    </row>
    <row r="217" spans="1:26" ht="12.75" customHeight="1" x14ac:dyDescent="0.25">
      <c r="A217" s="125"/>
      <c r="B217" s="125"/>
      <c r="C217" s="125"/>
      <c r="D217" s="125"/>
      <c r="E217" s="125"/>
      <c r="F217" s="125"/>
      <c r="G217" s="125"/>
      <c r="H217" s="125"/>
      <c r="I217" s="125"/>
      <c r="J217" s="125"/>
      <c r="K217" s="125"/>
      <c r="L217" s="125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25"/>
      <c r="Y217" s="125"/>
      <c r="Z217" s="125"/>
    </row>
    <row r="218" spans="1:26" ht="12.75" customHeight="1" x14ac:dyDescent="0.25">
      <c r="A218" s="125"/>
      <c r="B218" s="125"/>
      <c r="C218" s="125"/>
      <c r="D218" s="125"/>
      <c r="E218" s="125"/>
      <c r="F218" s="125"/>
      <c r="G218" s="125"/>
      <c r="H218" s="125"/>
      <c r="I218" s="125"/>
      <c r="J218" s="125"/>
      <c r="K218" s="125"/>
      <c r="L218" s="125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25"/>
      <c r="Y218" s="125"/>
      <c r="Z218" s="125"/>
    </row>
    <row r="219" spans="1:26" ht="12.75" customHeight="1" x14ac:dyDescent="0.25">
      <c r="A219" s="125"/>
      <c r="B219" s="125"/>
      <c r="C219" s="125"/>
      <c r="D219" s="125"/>
      <c r="E219" s="125"/>
      <c r="F219" s="125"/>
      <c r="G219" s="125"/>
      <c r="H219" s="125"/>
      <c r="I219" s="125"/>
      <c r="J219" s="125"/>
      <c r="K219" s="125"/>
      <c r="L219" s="125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25"/>
      <c r="Y219" s="125"/>
      <c r="Z219" s="125"/>
    </row>
    <row r="220" spans="1:26" ht="12.75" customHeight="1" x14ac:dyDescent="0.25">
      <c r="A220" s="125"/>
      <c r="B220" s="125"/>
      <c r="C220" s="125"/>
      <c r="D220" s="125"/>
      <c r="E220" s="125"/>
      <c r="F220" s="125"/>
      <c r="G220" s="125"/>
      <c r="H220" s="125"/>
      <c r="I220" s="125"/>
      <c r="J220" s="125"/>
      <c r="K220" s="125"/>
      <c r="L220" s="125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25"/>
      <c r="Y220" s="125"/>
      <c r="Z220" s="125"/>
    </row>
    <row r="221" spans="1:26" ht="12.75" customHeight="1" x14ac:dyDescent="0.25">
      <c r="A221" s="125"/>
      <c r="B221" s="125"/>
      <c r="C221" s="125"/>
      <c r="D221" s="125"/>
      <c r="E221" s="125"/>
      <c r="F221" s="125"/>
      <c r="G221" s="125"/>
      <c r="H221" s="125"/>
      <c r="I221" s="125"/>
      <c r="J221" s="125"/>
      <c r="K221" s="125"/>
      <c r="L221" s="125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25"/>
      <c r="Y221" s="125"/>
      <c r="Z221" s="125"/>
    </row>
    <row r="222" spans="1:26" ht="12.75" customHeight="1" x14ac:dyDescent="0.25">
      <c r="A222" s="125"/>
      <c r="B222" s="125"/>
      <c r="C222" s="125"/>
      <c r="D222" s="125"/>
      <c r="E222" s="125"/>
      <c r="F222" s="125"/>
      <c r="G222" s="125"/>
      <c r="H222" s="125"/>
      <c r="I222" s="125"/>
      <c r="J222" s="125"/>
      <c r="K222" s="125"/>
      <c r="L222" s="125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25"/>
      <c r="Y222" s="125"/>
      <c r="Z222" s="125"/>
    </row>
    <row r="223" spans="1:26" ht="12.75" customHeight="1" x14ac:dyDescent="0.25">
      <c r="A223" s="125"/>
      <c r="B223" s="125"/>
      <c r="C223" s="125"/>
      <c r="D223" s="125"/>
      <c r="E223" s="125"/>
      <c r="F223" s="125"/>
      <c r="G223" s="125"/>
      <c r="H223" s="125"/>
      <c r="I223" s="125"/>
      <c r="J223" s="125"/>
      <c r="K223" s="125"/>
      <c r="L223" s="125"/>
      <c r="M223" s="125"/>
      <c r="N223" s="125"/>
      <c r="O223" s="125"/>
      <c r="P223" s="125"/>
      <c r="Q223" s="125"/>
      <c r="R223" s="125"/>
      <c r="S223" s="125"/>
      <c r="T223" s="125"/>
      <c r="U223" s="125"/>
      <c r="V223" s="125"/>
      <c r="W223" s="125"/>
      <c r="X223" s="125"/>
      <c r="Y223" s="125"/>
      <c r="Z223" s="125"/>
    </row>
    <row r="224" spans="1:26" ht="12.75" customHeight="1" x14ac:dyDescent="0.25">
      <c r="A224" s="125"/>
      <c r="B224" s="125"/>
      <c r="C224" s="125"/>
      <c r="D224" s="125"/>
      <c r="E224" s="125"/>
      <c r="F224" s="125"/>
      <c r="G224" s="125"/>
      <c r="H224" s="125"/>
      <c r="I224" s="125"/>
      <c r="J224" s="125"/>
      <c r="K224" s="125"/>
      <c r="L224" s="125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25"/>
      <c r="Y224" s="125"/>
      <c r="Z224" s="125"/>
    </row>
    <row r="225" spans="1:26" ht="12.75" customHeight="1" x14ac:dyDescent="0.25">
      <c r="A225" s="125"/>
      <c r="B225" s="125"/>
      <c r="C225" s="125"/>
      <c r="D225" s="125"/>
      <c r="E225" s="125"/>
      <c r="F225" s="125"/>
      <c r="G225" s="125"/>
      <c r="H225" s="125"/>
      <c r="I225" s="125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</row>
    <row r="226" spans="1:26" ht="12.75" customHeight="1" x14ac:dyDescent="0.25">
      <c r="A226" s="125"/>
      <c r="B226" s="125"/>
      <c r="C226" s="125"/>
      <c r="D226" s="125"/>
      <c r="E226" s="125"/>
      <c r="F226" s="125"/>
      <c r="G226" s="125"/>
      <c r="H226" s="125"/>
      <c r="I226" s="125"/>
      <c r="J226" s="125"/>
      <c r="K226" s="125"/>
      <c r="L226" s="125"/>
      <c r="M226" s="125"/>
      <c r="N226" s="125"/>
      <c r="O226" s="125"/>
      <c r="P226" s="125"/>
      <c r="Q226" s="125"/>
      <c r="R226" s="125"/>
      <c r="S226" s="125"/>
      <c r="T226" s="125"/>
      <c r="U226" s="125"/>
      <c r="V226" s="125"/>
      <c r="W226" s="125"/>
      <c r="X226" s="125"/>
      <c r="Y226" s="125"/>
      <c r="Z226" s="125"/>
    </row>
    <row r="227" spans="1:26" ht="12.75" customHeight="1" x14ac:dyDescent="0.25">
      <c r="A227" s="125"/>
      <c r="B227" s="125"/>
      <c r="C227" s="125"/>
      <c r="D227" s="125"/>
      <c r="E227" s="125"/>
      <c r="F227" s="125"/>
      <c r="G227" s="125"/>
      <c r="H227" s="125"/>
      <c r="I227" s="125"/>
      <c r="J227" s="125"/>
      <c r="K227" s="125"/>
      <c r="L227" s="125"/>
      <c r="M227" s="125"/>
      <c r="N227" s="125"/>
      <c r="O227" s="125"/>
      <c r="P227" s="125"/>
      <c r="Q227" s="125"/>
      <c r="R227" s="125"/>
      <c r="S227" s="125"/>
      <c r="T227" s="125"/>
      <c r="U227" s="125"/>
      <c r="V227" s="125"/>
      <c r="W227" s="125"/>
      <c r="X227" s="125"/>
      <c r="Y227" s="125"/>
      <c r="Z227" s="125"/>
    </row>
    <row r="228" spans="1:26" ht="12.75" customHeight="1" x14ac:dyDescent="0.25">
      <c r="A228" s="125"/>
      <c r="B228" s="125"/>
      <c r="C228" s="125"/>
      <c r="D228" s="125"/>
      <c r="E228" s="125"/>
      <c r="F228" s="125"/>
      <c r="G228" s="125"/>
      <c r="H228" s="125"/>
      <c r="I228" s="125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</row>
    <row r="229" spans="1:26" ht="12.75" customHeight="1" x14ac:dyDescent="0.25">
      <c r="A229" s="125"/>
      <c r="B229" s="125"/>
      <c r="C229" s="125"/>
      <c r="D229" s="125"/>
      <c r="E229" s="125"/>
      <c r="F229" s="125"/>
      <c r="G229" s="125"/>
      <c r="H229" s="125"/>
      <c r="I229" s="125"/>
      <c r="J229" s="125"/>
      <c r="K229" s="125"/>
      <c r="L229" s="125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25"/>
      <c r="Y229" s="125"/>
      <c r="Z229" s="125"/>
    </row>
    <row r="230" spans="1:26" ht="12.75" customHeight="1" x14ac:dyDescent="0.25">
      <c r="A230" s="125"/>
      <c r="B230" s="125"/>
      <c r="C230" s="125"/>
      <c r="D230" s="125"/>
      <c r="E230" s="125"/>
      <c r="F230" s="125"/>
      <c r="G230" s="125"/>
      <c r="H230" s="125"/>
      <c r="I230" s="125"/>
      <c r="J230" s="125"/>
      <c r="K230" s="125"/>
      <c r="L230" s="125"/>
      <c r="M230" s="125"/>
      <c r="N230" s="125"/>
      <c r="O230" s="125"/>
      <c r="P230" s="125"/>
      <c r="Q230" s="125"/>
      <c r="R230" s="125"/>
      <c r="S230" s="125"/>
      <c r="T230" s="125"/>
      <c r="U230" s="125"/>
      <c r="V230" s="125"/>
      <c r="W230" s="125"/>
      <c r="X230" s="125"/>
      <c r="Y230" s="125"/>
      <c r="Z230" s="125"/>
    </row>
    <row r="231" spans="1:26" ht="12.75" customHeight="1" x14ac:dyDescent="0.25">
      <c r="A231" s="125"/>
      <c r="B231" s="125"/>
      <c r="C231" s="125"/>
      <c r="D231" s="125"/>
      <c r="E231" s="125"/>
      <c r="F231" s="125"/>
      <c r="G231" s="125"/>
      <c r="H231" s="125"/>
      <c r="I231" s="125"/>
      <c r="J231" s="125"/>
      <c r="K231" s="125"/>
      <c r="L231" s="125"/>
      <c r="M231" s="125"/>
      <c r="N231" s="125"/>
      <c r="O231" s="125"/>
      <c r="P231" s="125"/>
      <c r="Q231" s="125"/>
      <c r="R231" s="125"/>
      <c r="S231" s="125"/>
      <c r="T231" s="125"/>
      <c r="U231" s="125"/>
      <c r="V231" s="125"/>
      <c r="W231" s="125"/>
      <c r="X231" s="125"/>
      <c r="Y231" s="125"/>
      <c r="Z231" s="125"/>
    </row>
    <row r="232" spans="1:26" ht="12.75" customHeight="1" x14ac:dyDescent="0.25">
      <c r="A232" s="125"/>
      <c r="B232" s="125"/>
      <c r="C232" s="125"/>
      <c r="D232" s="125"/>
      <c r="E232" s="125"/>
      <c r="F232" s="125"/>
      <c r="G232" s="125"/>
      <c r="H232" s="125"/>
      <c r="I232" s="125"/>
      <c r="J232" s="125"/>
      <c r="K232" s="125"/>
      <c r="L232" s="125"/>
      <c r="M232" s="125"/>
      <c r="N232" s="125"/>
      <c r="O232" s="125"/>
      <c r="P232" s="125"/>
      <c r="Q232" s="125"/>
      <c r="R232" s="125"/>
      <c r="S232" s="125"/>
      <c r="T232" s="125"/>
      <c r="U232" s="125"/>
      <c r="V232" s="125"/>
      <c r="W232" s="125"/>
      <c r="X232" s="125"/>
      <c r="Y232" s="125"/>
      <c r="Z232" s="125"/>
    </row>
    <row r="233" spans="1:26" ht="12.75" customHeight="1" x14ac:dyDescent="0.25">
      <c r="A233" s="125"/>
      <c r="B233" s="125"/>
      <c r="C233" s="125"/>
      <c r="D233" s="125"/>
      <c r="E233" s="125"/>
      <c r="F233" s="125"/>
      <c r="G233" s="125"/>
      <c r="H233" s="125"/>
      <c r="I233" s="125"/>
      <c r="J233" s="125"/>
      <c r="K233" s="125"/>
      <c r="L233" s="125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25"/>
      <c r="Y233" s="125"/>
      <c r="Z233" s="125"/>
    </row>
    <row r="234" spans="1:26" ht="12.75" customHeight="1" x14ac:dyDescent="0.25">
      <c r="A234" s="125"/>
      <c r="B234" s="125"/>
      <c r="C234" s="125"/>
      <c r="D234" s="125"/>
      <c r="E234" s="125"/>
      <c r="F234" s="125"/>
      <c r="G234" s="125"/>
      <c r="H234" s="125"/>
      <c r="I234" s="125"/>
      <c r="J234" s="125"/>
      <c r="K234" s="125"/>
      <c r="L234" s="125"/>
      <c r="M234" s="125"/>
      <c r="N234" s="125"/>
      <c r="O234" s="125"/>
      <c r="P234" s="125"/>
      <c r="Q234" s="125"/>
      <c r="R234" s="125"/>
      <c r="S234" s="125"/>
      <c r="T234" s="125"/>
      <c r="U234" s="125"/>
      <c r="V234" s="125"/>
      <c r="W234" s="125"/>
      <c r="X234" s="125"/>
      <c r="Y234" s="125"/>
      <c r="Z234" s="125"/>
    </row>
    <row r="235" spans="1:26" ht="12.75" customHeight="1" x14ac:dyDescent="0.25">
      <c r="A235" s="125"/>
      <c r="B235" s="125"/>
      <c r="C235" s="125"/>
      <c r="D235" s="125"/>
      <c r="E235" s="125"/>
      <c r="F235" s="125"/>
      <c r="G235" s="125"/>
      <c r="H235" s="125"/>
      <c r="I235" s="125"/>
      <c r="J235" s="125"/>
      <c r="K235" s="125"/>
      <c r="L235" s="125"/>
      <c r="M235" s="125"/>
      <c r="N235" s="125"/>
      <c r="O235" s="125"/>
      <c r="P235" s="125"/>
      <c r="Q235" s="125"/>
      <c r="R235" s="125"/>
      <c r="S235" s="125"/>
      <c r="T235" s="125"/>
      <c r="U235" s="125"/>
      <c r="V235" s="125"/>
      <c r="W235" s="125"/>
      <c r="X235" s="125"/>
      <c r="Y235" s="125"/>
      <c r="Z235" s="125"/>
    </row>
    <row r="236" spans="1:26" ht="12.75" customHeight="1" x14ac:dyDescent="0.25">
      <c r="A236" s="125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25"/>
      <c r="Y236" s="125"/>
      <c r="Z236" s="125"/>
    </row>
    <row r="237" spans="1:26" ht="12.75" customHeight="1" x14ac:dyDescent="0.25">
      <c r="A237" s="125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5"/>
      <c r="Y237" s="125"/>
      <c r="Z237" s="125"/>
    </row>
    <row r="238" spans="1:26" ht="12.75" customHeight="1" x14ac:dyDescent="0.25">
      <c r="A238" s="125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25"/>
      <c r="Y238" s="125"/>
      <c r="Z238" s="125"/>
    </row>
    <row r="239" spans="1:26" ht="12.75" customHeight="1" x14ac:dyDescent="0.25">
      <c r="A239" s="125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5"/>
      <c r="Y239" s="125"/>
      <c r="Z239" s="125"/>
    </row>
    <row r="240" spans="1:26" ht="12.75" customHeight="1" x14ac:dyDescent="0.25">
      <c r="A240" s="125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5"/>
      <c r="Y240" s="125"/>
      <c r="Z240" s="125"/>
    </row>
    <row r="241" spans="1:26" ht="12.75" customHeight="1" x14ac:dyDescent="0.25">
      <c r="A241" s="125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5"/>
      <c r="Y241" s="125"/>
      <c r="Z241" s="125"/>
    </row>
    <row r="242" spans="1:26" ht="12.75" customHeight="1" x14ac:dyDescent="0.25">
      <c r="A242" s="125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5"/>
      <c r="Y242" s="125"/>
      <c r="Z242" s="125"/>
    </row>
    <row r="243" spans="1:26" ht="12.75" customHeight="1" x14ac:dyDescent="0.25">
      <c r="A243" s="125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25"/>
      <c r="Y243" s="125"/>
      <c r="Z243" s="125"/>
    </row>
    <row r="244" spans="1:26" ht="12.75" customHeight="1" x14ac:dyDescent="0.25">
      <c r="A244" s="125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5"/>
      <c r="Y244" s="125"/>
      <c r="Z244" s="125"/>
    </row>
    <row r="245" spans="1:26" ht="12.75" customHeight="1" x14ac:dyDescent="0.25">
      <c r="A245" s="125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25"/>
      <c r="Y245" s="125"/>
      <c r="Z245" s="125"/>
    </row>
    <row r="246" spans="1:26" ht="12.75" customHeight="1" x14ac:dyDescent="0.25">
      <c r="A246" s="125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25"/>
      <c r="Y246" s="125"/>
      <c r="Z246" s="125"/>
    </row>
    <row r="247" spans="1:26" ht="12.75" customHeight="1" x14ac:dyDescent="0.25">
      <c r="A247" s="125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5"/>
      <c r="Y247" s="125"/>
      <c r="Z247" s="125"/>
    </row>
    <row r="248" spans="1:26" ht="12.75" customHeight="1" x14ac:dyDescent="0.25">
      <c r="A248" s="125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25"/>
      <c r="Y248" s="125"/>
      <c r="Z248" s="125"/>
    </row>
    <row r="249" spans="1:26" ht="12.75" customHeight="1" x14ac:dyDescent="0.25">
      <c r="A249" s="125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25"/>
      <c r="Y249" s="125"/>
      <c r="Z249" s="125"/>
    </row>
    <row r="250" spans="1:26" ht="12.75" customHeight="1" x14ac:dyDescent="0.25">
      <c r="A250" s="125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25"/>
      <c r="Y250" s="125"/>
      <c r="Z250" s="125"/>
    </row>
    <row r="251" spans="1:26" ht="12.75" customHeight="1" x14ac:dyDescent="0.25">
      <c r="A251" s="125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5"/>
      <c r="Y251" s="125"/>
      <c r="Z251" s="125"/>
    </row>
    <row r="252" spans="1:26" ht="12.75" customHeight="1" x14ac:dyDescent="0.25">
      <c r="A252" s="125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5"/>
      <c r="Y252" s="125"/>
      <c r="Z252" s="125"/>
    </row>
    <row r="253" spans="1:26" ht="12.75" customHeight="1" x14ac:dyDescent="0.25">
      <c r="A253" s="125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25"/>
      <c r="Y253" s="125"/>
      <c r="Z253" s="125"/>
    </row>
    <row r="254" spans="1:26" ht="12.75" customHeight="1" x14ac:dyDescent="0.25">
      <c r="A254" s="125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25"/>
      <c r="Y254" s="125"/>
      <c r="Z254" s="125"/>
    </row>
    <row r="255" spans="1:26" ht="12.75" customHeight="1" x14ac:dyDescent="0.25">
      <c r="A255" s="125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5"/>
      <c r="Y255" s="125"/>
      <c r="Z255" s="125"/>
    </row>
    <row r="256" spans="1:26" ht="12.75" customHeight="1" x14ac:dyDescent="0.25">
      <c r="A256" s="125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5"/>
      <c r="Y256" s="125"/>
      <c r="Z256" s="125"/>
    </row>
    <row r="257" spans="1:26" ht="12.75" customHeight="1" x14ac:dyDescent="0.25">
      <c r="A257" s="125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25"/>
      <c r="Y257" s="125"/>
      <c r="Z257" s="125"/>
    </row>
    <row r="258" spans="1:26" ht="12.75" customHeight="1" x14ac:dyDescent="0.25">
      <c r="A258" s="125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5"/>
      <c r="Y258" s="125"/>
      <c r="Z258" s="125"/>
    </row>
    <row r="259" spans="1:26" ht="12.75" customHeight="1" x14ac:dyDescent="0.25">
      <c r="A259" s="125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25"/>
      <c r="Y259" s="125"/>
      <c r="Z259" s="125"/>
    </row>
    <row r="260" spans="1:26" ht="12.75" customHeight="1" x14ac:dyDescent="0.25">
      <c r="A260" s="125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</row>
    <row r="261" spans="1:26" ht="12.75" customHeight="1" x14ac:dyDescent="0.25">
      <c r="A261" s="125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25"/>
      <c r="Y261" s="125"/>
      <c r="Z261" s="125"/>
    </row>
    <row r="262" spans="1:26" ht="12.75" customHeight="1" x14ac:dyDescent="0.25">
      <c r="A262" s="125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5"/>
      <c r="Y262" s="125"/>
      <c r="Z262" s="125"/>
    </row>
    <row r="263" spans="1:26" ht="12.75" customHeight="1" x14ac:dyDescent="0.25">
      <c r="A263" s="125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5"/>
      <c r="Y263" s="125"/>
      <c r="Z263" s="125"/>
    </row>
    <row r="264" spans="1:26" ht="12.75" customHeight="1" x14ac:dyDescent="0.25">
      <c r="A264" s="125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5"/>
      <c r="Y264" s="125"/>
      <c r="Z264" s="125"/>
    </row>
    <row r="265" spans="1:26" ht="12.75" customHeight="1" x14ac:dyDescent="0.25">
      <c r="A265" s="125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5"/>
      <c r="Y265" s="125"/>
      <c r="Z265" s="125"/>
    </row>
    <row r="266" spans="1:26" ht="12.75" customHeight="1" x14ac:dyDescent="0.25">
      <c r="A266" s="125"/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25"/>
      <c r="Y266" s="125"/>
      <c r="Z266" s="125"/>
    </row>
    <row r="267" spans="1:26" ht="12.75" customHeight="1" x14ac:dyDescent="0.25">
      <c r="A267" s="125"/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25"/>
      <c r="Y267" s="125"/>
      <c r="Z267" s="125"/>
    </row>
    <row r="268" spans="1:26" ht="12.75" customHeight="1" x14ac:dyDescent="0.25">
      <c r="A268" s="125"/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25"/>
      <c r="Y268" s="125"/>
      <c r="Z268" s="125"/>
    </row>
    <row r="269" spans="1:26" ht="12.75" customHeight="1" x14ac:dyDescent="0.25">
      <c r="A269" s="125"/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25"/>
      <c r="Y269" s="125"/>
      <c r="Z269" s="125"/>
    </row>
    <row r="270" spans="1:26" ht="12.75" customHeight="1" x14ac:dyDescent="0.25">
      <c r="A270" s="125"/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25"/>
      <c r="Y270" s="125"/>
      <c r="Z270" s="125"/>
    </row>
    <row r="271" spans="1:26" ht="12.75" customHeight="1" x14ac:dyDescent="0.25">
      <c r="A271" s="125"/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25"/>
      <c r="Y271" s="125"/>
      <c r="Z271" s="125"/>
    </row>
    <row r="272" spans="1:26" ht="12.75" customHeight="1" x14ac:dyDescent="0.25">
      <c r="A272" s="125"/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25"/>
      <c r="Y272" s="125"/>
      <c r="Z272" s="125"/>
    </row>
    <row r="273" spans="1:26" ht="12.75" customHeight="1" x14ac:dyDescent="0.25">
      <c r="A273" s="125"/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25"/>
      <c r="Y273" s="125"/>
      <c r="Z273" s="125"/>
    </row>
    <row r="274" spans="1:26" ht="12.75" customHeight="1" x14ac:dyDescent="0.25">
      <c r="A274" s="125"/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25"/>
      <c r="Y274" s="125"/>
      <c r="Z274" s="125"/>
    </row>
    <row r="275" spans="1:26" ht="12.75" customHeight="1" x14ac:dyDescent="0.25">
      <c r="A275" s="125"/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5"/>
      <c r="Y275" s="125"/>
      <c r="Z275" s="125"/>
    </row>
    <row r="276" spans="1:26" ht="12.75" customHeight="1" x14ac:dyDescent="0.25">
      <c r="A276" s="125"/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5"/>
      <c r="Y276" s="125"/>
      <c r="Z276" s="125"/>
    </row>
    <row r="277" spans="1:26" ht="12.75" customHeight="1" x14ac:dyDescent="0.25">
      <c r="A277" s="125"/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5"/>
      <c r="Y277" s="125"/>
      <c r="Z277" s="125"/>
    </row>
    <row r="278" spans="1:26" ht="12.75" customHeight="1" x14ac:dyDescent="0.25">
      <c r="A278" s="125"/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25"/>
      <c r="Y278" s="125"/>
      <c r="Z278" s="125"/>
    </row>
    <row r="279" spans="1:26" ht="12.75" customHeight="1" x14ac:dyDescent="0.25">
      <c r="A279" s="125"/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5"/>
      <c r="Y279" s="125"/>
      <c r="Z279" s="125"/>
    </row>
    <row r="280" spans="1:26" ht="12.75" customHeight="1" x14ac:dyDescent="0.25">
      <c r="A280" s="125"/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25"/>
      <c r="Y280" s="125"/>
      <c r="Z280" s="125"/>
    </row>
    <row r="281" spans="1:26" ht="12.75" customHeight="1" x14ac:dyDescent="0.25">
      <c r="A281" s="125"/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25"/>
      <c r="Y281" s="125"/>
      <c r="Z281" s="125"/>
    </row>
    <row r="282" spans="1:26" ht="12.75" customHeight="1" x14ac:dyDescent="0.25">
      <c r="A282" s="125"/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5"/>
      <c r="Y282" s="125"/>
      <c r="Z282" s="125"/>
    </row>
    <row r="283" spans="1:26" ht="12.75" customHeight="1" x14ac:dyDescent="0.25">
      <c r="A283" s="125"/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25"/>
      <c r="Y283" s="125"/>
      <c r="Z283" s="125"/>
    </row>
    <row r="284" spans="1:26" ht="12.75" customHeight="1" x14ac:dyDescent="0.25">
      <c r="A284" s="125"/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25"/>
      <c r="Y284" s="125"/>
      <c r="Z284" s="125"/>
    </row>
    <row r="285" spans="1:26" ht="12.75" customHeight="1" x14ac:dyDescent="0.25">
      <c r="A285" s="125"/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5"/>
      <c r="Y285" s="125"/>
      <c r="Z285" s="125"/>
    </row>
    <row r="286" spans="1:26" ht="12.75" customHeight="1" x14ac:dyDescent="0.25">
      <c r="A286" s="125"/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5"/>
      <c r="X286" s="125"/>
      <c r="Y286" s="125"/>
      <c r="Z286" s="125"/>
    </row>
    <row r="287" spans="1:26" ht="12.75" customHeight="1" x14ac:dyDescent="0.25">
      <c r="A287" s="125"/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25"/>
      <c r="Y287" s="125"/>
      <c r="Z287" s="125"/>
    </row>
    <row r="288" spans="1:26" ht="12.75" customHeight="1" x14ac:dyDescent="0.25">
      <c r="A288" s="125"/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5"/>
      <c r="X288" s="125"/>
      <c r="Y288" s="125"/>
      <c r="Z288" s="125"/>
    </row>
    <row r="289" spans="1:26" ht="12.75" customHeight="1" x14ac:dyDescent="0.25">
      <c r="A289" s="125"/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5"/>
      <c r="X289" s="125"/>
      <c r="Y289" s="125"/>
      <c r="Z289" s="125"/>
    </row>
    <row r="290" spans="1:26" ht="12.75" customHeight="1" x14ac:dyDescent="0.25">
      <c r="A290" s="125"/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5"/>
      <c r="X290" s="125"/>
      <c r="Y290" s="125"/>
      <c r="Z290" s="125"/>
    </row>
    <row r="291" spans="1:26" ht="12.75" customHeight="1" x14ac:dyDescent="0.25">
      <c r="A291" s="125"/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5"/>
      <c r="X291" s="125"/>
      <c r="Y291" s="125"/>
      <c r="Z291" s="125"/>
    </row>
    <row r="292" spans="1:26" ht="12.75" customHeight="1" x14ac:dyDescent="0.25">
      <c r="A292" s="125"/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5"/>
      <c r="X292" s="125"/>
      <c r="Y292" s="125"/>
      <c r="Z292" s="125"/>
    </row>
    <row r="293" spans="1:26" ht="12.75" customHeight="1" x14ac:dyDescent="0.25">
      <c r="A293" s="125"/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25"/>
      <c r="Y293" s="125"/>
      <c r="Z293" s="125"/>
    </row>
    <row r="294" spans="1:26" ht="12.75" customHeight="1" x14ac:dyDescent="0.25">
      <c r="A294" s="125"/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5"/>
      <c r="X294" s="125"/>
      <c r="Y294" s="125"/>
      <c r="Z294" s="125"/>
    </row>
    <row r="295" spans="1:26" ht="12.75" customHeight="1" x14ac:dyDescent="0.25">
      <c r="A295" s="125"/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5"/>
      <c r="X295" s="125"/>
      <c r="Y295" s="125"/>
      <c r="Z295" s="125"/>
    </row>
    <row r="296" spans="1:26" ht="12.75" customHeight="1" x14ac:dyDescent="0.25">
      <c r="A296" s="125"/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5"/>
      <c r="X296" s="125"/>
      <c r="Y296" s="125"/>
      <c r="Z296" s="125"/>
    </row>
    <row r="297" spans="1:26" ht="12.75" customHeight="1" x14ac:dyDescent="0.25">
      <c r="A297" s="125"/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5"/>
      <c r="X297" s="125"/>
      <c r="Y297" s="125"/>
      <c r="Z297" s="125"/>
    </row>
    <row r="298" spans="1:26" ht="12.75" customHeight="1" x14ac:dyDescent="0.25">
      <c r="A298" s="125"/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5"/>
      <c r="X298" s="125"/>
      <c r="Y298" s="125"/>
      <c r="Z298" s="125"/>
    </row>
    <row r="299" spans="1:26" ht="12.75" customHeight="1" x14ac:dyDescent="0.25">
      <c r="A299" s="125"/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5"/>
      <c r="X299" s="125"/>
      <c r="Y299" s="125"/>
      <c r="Z299" s="125"/>
    </row>
    <row r="300" spans="1:26" ht="12.75" customHeight="1" x14ac:dyDescent="0.25">
      <c r="A300" s="125"/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25"/>
      <c r="Y300" s="125"/>
      <c r="Z300" s="125"/>
    </row>
    <row r="301" spans="1:26" ht="12.75" customHeight="1" x14ac:dyDescent="0.25">
      <c r="A301" s="125"/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25"/>
      <c r="Y301" s="125"/>
      <c r="Z301" s="125"/>
    </row>
    <row r="302" spans="1:26" ht="12.75" customHeight="1" x14ac:dyDescent="0.25">
      <c r="A302" s="125"/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5"/>
      <c r="Y302" s="125"/>
      <c r="Z302" s="125"/>
    </row>
    <row r="303" spans="1:26" ht="12.75" customHeight="1" x14ac:dyDescent="0.25">
      <c r="A303" s="125"/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25"/>
      <c r="Y303" s="125"/>
      <c r="Z303" s="125"/>
    </row>
    <row r="304" spans="1:26" ht="12.75" customHeight="1" x14ac:dyDescent="0.25">
      <c r="A304" s="125"/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5"/>
      <c r="Y304" s="125"/>
      <c r="Z304" s="125"/>
    </row>
    <row r="305" spans="1:26" ht="12.75" customHeight="1" x14ac:dyDescent="0.25">
      <c r="A305" s="125"/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25"/>
      <c r="Y305" s="125"/>
      <c r="Z305" s="125"/>
    </row>
    <row r="306" spans="1:26" ht="12.75" customHeight="1" x14ac:dyDescent="0.25">
      <c r="A306" s="125"/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25"/>
      <c r="Y306" s="125"/>
      <c r="Z306" s="125"/>
    </row>
    <row r="307" spans="1:26" ht="12.75" customHeight="1" x14ac:dyDescent="0.25">
      <c r="A307" s="125"/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25"/>
      <c r="Y307" s="125"/>
      <c r="Z307" s="125"/>
    </row>
    <row r="308" spans="1:26" ht="12.75" customHeight="1" x14ac:dyDescent="0.25">
      <c r="A308" s="125"/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25"/>
      <c r="Y308" s="125"/>
      <c r="Z308" s="125"/>
    </row>
    <row r="309" spans="1:26" ht="12.75" customHeight="1" x14ac:dyDescent="0.25">
      <c r="A309" s="125"/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25"/>
      <c r="Y309" s="125"/>
      <c r="Z309" s="125"/>
    </row>
    <row r="310" spans="1:26" ht="12.75" customHeight="1" x14ac:dyDescent="0.25">
      <c r="A310" s="125"/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25"/>
      <c r="Y310" s="125"/>
      <c r="Z310" s="125"/>
    </row>
    <row r="311" spans="1:26" ht="12.75" customHeight="1" x14ac:dyDescent="0.25">
      <c r="A311" s="125"/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25"/>
      <c r="Y311" s="125"/>
      <c r="Z311" s="125"/>
    </row>
    <row r="312" spans="1:26" ht="12.75" customHeight="1" x14ac:dyDescent="0.25">
      <c r="A312" s="125"/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5"/>
      <c r="X312" s="125"/>
      <c r="Y312" s="125"/>
      <c r="Z312" s="125"/>
    </row>
    <row r="313" spans="1:26" ht="12.75" customHeight="1" x14ac:dyDescent="0.25">
      <c r="A313" s="125"/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5"/>
      <c r="X313" s="125"/>
      <c r="Y313" s="125"/>
      <c r="Z313" s="125"/>
    </row>
    <row r="314" spans="1:26" ht="12.75" customHeight="1" x14ac:dyDescent="0.25">
      <c r="A314" s="125"/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5"/>
      <c r="X314" s="125"/>
      <c r="Y314" s="125"/>
      <c r="Z314" s="125"/>
    </row>
    <row r="315" spans="1:26" ht="12.75" customHeight="1" x14ac:dyDescent="0.25">
      <c r="A315" s="125"/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5"/>
      <c r="X315" s="125"/>
      <c r="Y315" s="125"/>
      <c r="Z315" s="125"/>
    </row>
    <row r="316" spans="1:26" ht="12.75" customHeight="1" x14ac:dyDescent="0.25">
      <c r="A316" s="125"/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5"/>
      <c r="X316" s="125"/>
      <c r="Y316" s="125"/>
      <c r="Z316" s="125"/>
    </row>
    <row r="317" spans="1:26" ht="12.75" customHeight="1" x14ac:dyDescent="0.25">
      <c r="A317" s="125"/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5"/>
      <c r="X317" s="125"/>
      <c r="Y317" s="125"/>
      <c r="Z317" s="125"/>
    </row>
    <row r="318" spans="1:26" ht="12.75" customHeight="1" x14ac:dyDescent="0.25">
      <c r="A318" s="125"/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  <c r="X318" s="125"/>
      <c r="Y318" s="125"/>
      <c r="Z318" s="125"/>
    </row>
    <row r="319" spans="1:26" ht="12.75" customHeight="1" x14ac:dyDescent="0.25">
      <c r="A319" s="125"/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25"/>
      <c r="Y319" s="125"/>
      <c r="Z319" s="125"/>
    </row>
    <row r="320" spans="1:26" ht="12.75" customHeight="1" x14ac:dyDescent="0.25">
      <c r="A320" s="125"/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5"/>
      <c r="X320" s="125"/>
      <c r="Y320" s="125"/>
      <c r="Z320" s="125"/>
    </row>
    <row r="321" spans="1:26" ht="12.75" customHeight="1" x14ac:dyDescent="0.25">
      <c r="A321" s="125"/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5"/>
      <c r="X321" s="125"/>
      <c r="Y321" s="125"/>
      <c r="Z321" s="125"/>
    </row>
    <row r="322" spans="1:26" ht="12.75" customHeight="1" x14ac:dyDescent="0.25">
      <c r="A322" s="125"/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5"/>
      <c r="X322" s="125"/>
      <c r="Y322" s="125"/>
      <c r="Z322" s="125"/>
    </row>
    <row r="323" spans="1:26" ht="12.75" customHeight="1" x14ac:dyDescent="0.25">
      <c r="A323" s="125"/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5"/>
      <c r="X323" s="125"/>
      <c r="Y323" s="125"/>
      <c r="Z323" s="125"/>
    </row>
    <row r="324" spans="1:26" ht="12.75" customHeight="1" x14ac:dyDescent="0.25">
      <c r="A324" s="125"/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5"/>
      <c r="X324" s="125"/>
      <c r="Y324" s="125"/>
      <c r="Z324" s="125"/>
    </row>
    <row r="325" spans="1:26" ht="12.75" customHeight="1" x14ac:dyDescent="0.25">
      <c r="A325" s="125"/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25"/>
      <c r="Y325" s="125"/>
      <c r="Z325" s="125"/>
    </row>
    <row r="326" spans="1:26" ht="12.75" customHeight="1" x14ac:dyDescent="0.25">
      <c r="A326" s="125"/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25"/>
      <c r="Y326" s="125"/>
      <c r="Z326" s="125"/>
    </row>
    <row r="327" spans="1:26" ht="12.75" customHeight="1" x14ac:dyDescent="0.25">
      <c r="A327" s="125"/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  <c r="Z327" s="125"/>
    </row>
    <row r="328" spans="1:26" ht="12.75" customHeight="1" x14ac:dyDescent="0.25">
      <c r="A328" s="125"/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25"/>
      <c r="Y328" s="125"/>
      <c r="Z328" s="125"/>
    </row>
    <row r="329" spans="1:26" ht="12.75" customHeight="1" x14ac:dyDescent="0.25">
      <c r="A329" s="125"/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25"/>
      <c r="Y329" s="125"/>
      <c r="Z329" s="125"/>
    </row>
    <row r="330" spans="1:26" ht="12.75" customHeight="1" x14ac:dyDescent="0.25">
      <c r="A330" s="125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25"/>
      <c r="Y330" s="125"/>
      <c r="Z330" s="125"/>
    </row>
    <row r="331" spans="1:26" ht="12.75" customHeight="1" x14ac:dyDescent="0.25">
      <c r="A331" s="125"/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25"/>
      <c r="Y331" s="125"/>
      <c r="Z331" s="125"/>
    </row>
    <row r="332" spans="1:26" ht="12.75" customHeight="1" x14ac:dyDescent="0.25">
      <c r="A332" s="125"/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25"/>
      <c r="Y332" s="125"/>
      <c r="Z332" s="125"/>
    </row>
    <row r="333" spans="1:26" ht="12.75" customHeight="1" x14ac:dyDescent="0.25">
      <c r="A333" s="125"/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25"/>
      <c r="Y333" s="125"/>
      <c r="Z333" s="125"/>
    </row>
    <row r="334" spans="1:26" ht="12.75" customHeight="1" x14ac:dyDescent="0.25">
      <c r="A334" s="125"/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25"/>
      <c r="Y334" s="125"/>
      <c r="Z334" s="125"/>
    </row>
    <row r="335" spans="1:26" ht="12.75" customHeight="1" x14ac:dyDescent="0.25">
      <c r="A335" s="125"/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25"/>
      <c r="Y335" s="125"/>
      <c r="Z335" s="125"/>
    </row>
    <row r="336" spans="1:26" ht="12.75" customHeight="1" x14ac:dyDescent="0.25">
      <c r="A336" s="125"/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5"/>
      <c r="X336" s="125"/>
      <c r="Y336" s="125"/>
      <c r="Z336" s="125"/>
    </row>
    <row r="337" spans="1:26" ht="12.75" customHeight="1" x14ac:dyDescent="0.25">
      <c r="A337" s="125"/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5"/>
      <c r="X337" s="125"/>
      <c r="Y337" s="125"/>
      <c r="Z337" s="125"/>
    </row>
    <row r="338" spans="1:26" ht="12.75" customHeight="1" x14ac:dyDescent="0.25">
      <c r="A338" s="125"/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5"/>
      <c r="X338" s="125"/>
      <c r="Y338" s="125"/>
      <c r="Z338" s="125"/>
    </row>
    <row r="339" spans="1:26" ht="12.75" customHeight="1" x14ac:dyDescent="0.25">
      <c r="A339" s="125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5"/>
      <c r="X339" s="125"/>
      <c r="Y339" s="125"/>
      <c r="Z339" s="125"/>
    </row>
    <row r="340" spans="1:26" ht="12.75" customHeight="1" x14ac:dyDescent="0.25">
      <c r="A340" s="125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</row>
    <row r="341" spans="1:26" ht="12.75" customHeight="1" x14ac:dyDescent="0.25">
      <c r="A341" s="125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</row>
    <row r="342" spans="1:26" ht="12.75" customHeight="1" x14ac:dyDescent="0.25">
      <c r="A342" s="125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5"/>
      <c r="X342" s="125"/>
      <c r="Y342" s="125"/>
      <c r="Z342" s="125"/>
    </row>
    <row r="343" spans="1:26" ht="12.75" customHeight="1" x14ac:dyDescent="0.25">
      <c r="A343" s="125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5"/>
      <c r="X343" s="125"/>
      <c r="Y343" s="125"/>
      <c r="Z343" s="125"/>
    </row>
    <row r="344" spans="1:26" ht="12.75" customHeight="1" x14ac:dyDescent="0.25">
      <c r="A344" s="125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5"/>
      <c r="X344" s="125"/>
      <c r="Y344" s="125"/>
      <c r="Z344" s="125"/>
    </row>
    <row r="345" spans="1:26" ht="12.75" customHeight="1" x14ac:dyDescent="0.25">
      <c r="A345" s="125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5"/>
      <c r="X345" s="125"/>
      <c r="Y345" s="125"/>
      <c r="Z345" s="125"/>
    </row>
    <row r="346" spans="1:26" ht="12.75" customHeight="1" x14ac:dyDescent="0.25">
      <c r="A346" s="125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5"/>
      <c r="X346" s="125"/>
      <c r="Y346" s="125"/>
      <c r="Z346" s="125"/>
    </row>
    <row r="347" spans="1:26" ht="12.75" customHeight="1" x14ac:dyDescent="0.25">
      <c r="A347" s="125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5"/>
      <c r="X347" s="125"/>
      <c r="Y347" s="125"/>
      <c r="Z347" s="125"/>
    </row>
    <row r="348" spans="1:26" ht="12.75" customHeight="1" x14ac:dyDescent="0.25">
      <c r="A348" s="125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5"/>
      <c r="X348" s="125"/>
      <c r="Y348" s="125"/>
      <c r="Z348" s="125"/>
    </row>
    <row r="349" spans="1:26" ht="12.75" customHeight="1" x14ac:dyDescent="0.25">
      <c r="A349" s="125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5"/>
      <c r="X349" s="125"/>
      <c r="Y349" s="125"/>
      <c r="Z349" s="125"/>
    </row>
    <row r="350" spans="1:26" ht="12.75" customHeight="1" x14ac:dyDescent="0.25">
      <c r="A350" s="125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25"/>
      <c r="Y350" s="125"/>
      <c r="Z350" s="125"/>
    </row>
    <row r="351" spans="1:26" ht="12.75" customHeight="1" x14ac:dyDescent="0.25">
      <c r="A351" s="125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5"/>
      <c r="X351" s="125"/>
      <c r="Y351" s="125"/>
      <c r="Z351" s="125"/>
    </row>
    <row r="352" spans="1:26" ht="12.75" customHeight="1" x14ac:dyDescent="0.25">
      <c r="A352" s="125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25"/>
      <c r="Y352" s="125"/>
      <c r="Z352" s="125"/>
    </row>
    <row r="353" spans="1:26" ht="12.75" customHeight="1" x14ac:dyDescent="0.25">
      <c r="A353" s="125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5"/>
      <c r="X353" s="125"/>
      <c r="Y353" s="125"/>
      <c r="Z353" s="125"/>
    </row>
    <row r="354" spans="1:26" ht="12.75" customHeight="1" x14ac:dyDescent="0.25">
      <c r="A354" s="125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25"/>
      <c r="Y354" s="125"/>
      <c r="Z354" s="125"/>
    </row>
    <row r="355" spans="1:26" ht="12.75" customHeight="1" x14ac:dyDescent="0.25">
      <c r="A355" s="125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5"/>
      <c r="X355" s="125"/>
      <c r="Y355" s="125"/>
      <c r="Z355" s="125"/>
    </row>
    <row r="356" spans="1:26" ht="12.75" customHeight="1" x14ac:dyDescent="0.25">
      <c r="A356" s="125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5"/>
      <c r="X356" s="125"/>
      <c r="Y356" s="125"/>
      <c r="Z356" s="125"/>
    </row>
    <row r="357" spans="1:26" ht="12.75" customHeight="1" x14ac:dyDescent="0.25">
      <c r="A357" s="125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25"/>
      <c r="Y357" s="125"/>
      <c r="Z357" s="125"/>
    </row>
    <row r="358" spans="1:26" ht="12.75" customHeight="1" x14ac:dyDescent="0.25">
      <c r="A358" s="125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25"/>
      <c r="Y358" s="125"/>
      <c r="Z358" s="125"/>
    </row>
    <row r="359" spans="1:26" ht="12.75" customHeight="1" x14ac:dyDescent="0.25">
      <c r="A359" s="125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5"/>
      <c r="X359" s="125"/>
      <c r="Y359" s="125"/>
      <c r="Z359" s="125"/>
    </row>
    <row r="360" spans="1:26" ht="12.75" customHeight="1" x14ac:dyDescent="0.25">
      <c r="A360" s="125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5"/>
      <c r="X360" s="125"/>
      <c r="Y360" s="125"/>
      <c r="Z360" s="125"/>
    </row>
    <row r="361" spans="1:26" ht="12.75" customHeight="1" x14ac:dyDescent="0.25">
      <c r="A361" s="125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  <c r="Z361" s="125"/>
    </row>
    <row r="362" spans="1:26" ht="12.75" customHeight="1" x14ac:dyDescent="0.25">
      <c r="A362" s="125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5"/>
      <c r="X362" s="125"/>
      <c r="Y362" s="125"/>
      <c r="Z362" s="125"/>
    </row>
    <row r="363" spans="1:26" ht="12.75" customHeight="1" x14ac:dyDescent="0.25">
      <c r="A363" s="125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25"/>
      <c r="Y363" s="125"/>
      <c r="Z363" s="125"/>
    </row>
    <row r="364" spans="1:26" ht="12.75" customHeight="1" x14ac:dyDescent="0.25">
      <c r="A364" s="125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25"/>
      <c r="Y364" s="125"/>
      <c r="Z364" s="125"/>
    </row>
    <row r="365" spans="1:26" ht="12.75" customHeight="1" x14ac:dyDescent="0.25">
      <c r="A365" s="125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25"/>
      <c r="Y365" s="125"/>
      <c r="Z365" s="125"/>
    </row>
    <row r="366" spans="1:26" ht="12.75" customHeight="1" x14ac:dyDescent="0.25">
      <c r="A366" s="125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25"/>
      <c r="Y366" s="125"/>
      <c r="Z366" s="125"/>
    </row>
    <row r="367" spans="1:26" ht="12.75" customHeight="1" x14ac:dyDescent="0.25">
      <c r="A367" s="125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25"/>
      <c r="Y367" s="125"/>
      <c r="Z367" s="125"/>
    </row>
    <row r="368" spans="1:26" ht="12.75" customHeight="1" x14ac:dyDescent="0.25">
      <c r="A368" s="125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25"/>
      <c r="Y368" s="125"/>
      <c r="Z368" s="125"/>
    </row>
    <row r="369" spans="1:26" ht="12.75" customHeight="1" x14ac:dyDescent="0.25">
      <c r="A369" s="125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5"/>
      <c r="X369" s="125"/>
      <c r="Y369" s="125"/>
      <c r="Z369" s="125"/>
    </row>
    <row r="370" spans="1:26" ht="12.75" customHeight="1" x14ac:dyDescent="0.25">
      <c r="A370" s="125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5"/>
      <c r="X370" s="125"/>
      <c r="Y370" s="125"/>
      <c r="Z370" s="125"/>
    </row>
    <row r="371" spans="1:26" ht="12.75" customHeight="1" x14ac:dyDescent="0.25">
      <c r="A371" s="125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5"/>
      <c r="X371" s="125"/>
      <c r="Y371" s="125"/>
      <c r="Z371" s="125"/>
    </row>
    <row r="372" spans="1:26" ht="12.75" customHeight="1" x14ac:dyDescent="0.25">
      <c r="A372" s="125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5"/>
      <c r="X372" s="125"/>
      <c r="Y372" s="125"/>
      <c r="Z372" s="125"/>
    </row>
    <row r="373" spans="1:26" ht="12.75" customHeight="1" x14ac:dyDescent="0.25">
      <c r="A373" s="125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25"/>
      <c r="Y373" s="125"/>
      <c r="Z373" s="125"/>
    </row>
    <row r="374" spans="1:26" ht="12.75" customHeight="1" x14ac:dyDescent="0.25">
      <c r="A374" s="125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25"/>
      <c r="Y374" s="125"/>
      <c r="Z374" s="125"/>
    </row>
    <row r="375" spans="1:26" ht="12.75" customHeight="1" x14ac:dyDescent="0.25">
      <c r="A375" s="125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25"/>
      <c r="Y375" s="125"/>
      <c r="Z375" s="125"/>
    </row>
    <row r="376" spans="1:26" ht="12.75" customHeight="1" x14ac:dyDescent="0.25">
      <c r="A376" s="125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25"/>
      <c r="Y376" s="125"/>
      <c r="Z376" s="125"/>
    </row>
    <row r="377" spans="1:26" ht="12.75" customHeight="1" x14ac:dyDescent="0.25">
      <c r="A377" s="125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5"/>
      <c r="X377" s="125"/>
      <c r="Y377" s="125"/>
      <c r="Z377" s="125"/>
    </row>
    <row r="378" spans="1:26" ht="12.75" customHeight="1" x14ac:dyDescent="0.25">
      <c r="A378" s="125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25"/>
      <c r="Y378" s="125"/>
      <c r="Z378" s="125"/>
    </row>
    <row r="379" spans="1:26" ht="12.75" customHeight="1" x14ac:dyDescent="0.25">
      <c r="A379" s="125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5"/>
      <c r="X379" s="125"/>
      <c r="Y379" s="125"/>
      <c r="Z379" s="125"/>
    </row>
    <row r="380" spans="1:26" ht="12.75" customHeight="1" x14ac:dyDescent="0.25">
      <c r="A380" s="125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5"/>
      <c r="X380" s="125"/>
      <c r="Y380" s="125"/>
      <c r="Z380" s="125"/>
    </row>
    <row r="381" spans="1:26" ht="12.75" customHeight="1" x14ac:dyDescent="0.25">
      <c r="A381" s="125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5"/>
      <c r="X381" s="125"/>
      <c r="Y381" s="125"/>
      <c r="Z381" s="125"/>
    </row>
    <row r="382" spans="1:26" ht="12.75" customHeight="1" x14ac:dyDescent="0.25">
      <c r="A382" s="125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5"/>
      <c r="X382" s="125"/>
      <c r="Y382" s="125"/>
      <c r="Z382" s="125"/>
    </row>
    <row r="383" spans="1:26" ht="12.75" customHeight="1" x14ac:dyDescent="0.25">
      <c r="A383" s="125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25"/>
      <c r="Y383" s="125"/>
      <c r="Z383" s="125"/>
    </row>
    <row r="384" spans="1:26" ht="12.75" customHeight="1" x14ac:dyDescent="0.25">
      <c r="A384" s="125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</row>
    <row r="385" spans="1:26" ht="12.75" customHeight="1" x14ac:dyDescent="0.25">
      <c r="A385" s="125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</row>
    <row r="386" spans="1:26" ht="12.75" customHeight="1" x14ac:dyDescent="0.25">
      <c r="A386" s="125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</row>
    <row r="387" spans="1:26" ht="12.75" customHeight="1" x14ac:dyDescent="0.25">
      <c r="A387" s="125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25"/>
      <c r="Y387" s="125"/>
      <c r="Z387" s="125"/>
    </row>
    <row r="388" spans="1:26" ht="12.75" customHeight="1" x14ac:dyDescent="0.25">
      <c r="A388" s="125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5"/>
      <c r="Y388" s="125"/>
      <c r="Z388" s="125"/>
    </row>
    <row r="389" spans="1:26" ht="12.75" customHeight="1" x14ac:dyDescent="0.25">
      <c r="A389" s="125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5"/>
      <c r="X389" s="125"/>
      <c r="Y389" s="125"/>
      <c r="Z389" s="125"/>
    </row>
    <row r="390" spans="1:26" ht="12.75" customHeight="1" x14ac:dyDescent="0.25">
      <c r="A390" s="125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</row>
    <row r="391" spans="1:26" ht="12.75" customHeight="1" x14ac:dyDescent="0.25">
      <c r="A391" s="125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5"/>
      <c r="X391" s="125"/>
      <c r="Y391" s="125"/>
      <c r="Z391" s="125"/>
    </row>
    <row r="392" spans="1:26" ht="12.75" customHeight="1" x14ac:dyDescent="0.25">
      <c r="A392" s="125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</row>
    <row r="393" spans="1:26" ht="12.75" customHeight="1" x14ac:dyDescent="0.25">
      <c r="A393" s="125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5"/>
      <c r="X393" s="125"/>
      <c r="Y393" s="125"/>
      <c r="Z393" s="125"/>
    </row>
    <row r="394" spans="1:26" ht="12.75" customHeight="1" x14ac:dyDescent="0.25">
      <c r="A394" s="125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5"/>
      <c r="X394" s="125"/>
      <c r="Y394" s="125"/>
      <c r="Z394" s="125"/>
    </row>
    <row r="395" spans="1:26" ht="12.75" customHeight="1" x14ac:dyDescent="0.25">
      <c r="A395" s="125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5"/>
      <c r="X395" s="125"/>
      <c r="Y395" s="125"/>
      <c r="Z395" s="125"/>
    </row>
    <row r="396" spans="1:26" ht="12.75" customHeight="1" x14ac:dyDescent="0.25">
      <c r="A396" s="125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5"/>
      <c r="X396" s="125"/>
      <c r="Y396" s="125"/>
      <c r="Z396" s="125"/>
    </row>
    <row r="397" spans="1:26" ht="12.75" customHeight="1" x14ac:dyDescent="0.25">
      <c r="A397" s="125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25"/>
      <c r="Y397" s="125"/>
      <c r="Z397" s="125"/>
    </row>
    <row r="398" spans="1:26" ht="12.75" customHeight="1" x14ac:dyDescent="0.25">
      <c r="A398" s="125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5"/>
      <c r="X398" s="125"/>
      <c r="Y398" s="125"/>
      <c r="Z398" s="125"/>
    </row>
    <row r="399" spans="1:26" ht="12.75" customHeight="1" x14ac:dyDescent="0.25">
      <c r="A399" s="125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5"/>
      <c r="X399" s="125"/>
      <c r="Y399" s="125"/>
      <c r="Z399" s="125"/>
    </row>
    <row r="400" spans="1:26" ht="12.75" customHeight="1" x14ac:dyDescent="0.25">
      <c r="A400" s="125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25"/>
      <c r="Y400" s="125"/>
      <c r="Z400" s="125"/>
    </row>
    <row r="401" spans="1:26" ht="12.75" customHeight="1" x14ac:dyDescent="0.25">
      <c r="A401" s="125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5"/>
      <c r="X401" s="125"/>
      <c r="Y401" s="125"/>
      <c r="Z401" s="125"/>
    </row>
    <row r="402" spans="1:26" ht="12.75" customHeight="1" x14ac:dyDescent="0.25">
      <c r="A402" s="125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5"/>
      <c r="X402" s="125"/>
      <c r="Y402" s="125"/>
      <c r="Z402" s="125"/>
    </row>
    <row r="403" spans="1:26" ht="12.75" customHeight="1" x14ac:dyDescent="0.25">
      <c r="A403" s="125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25"/>
      <c r="Y403" s="125"/>
      <c r="Z403" s="125"/>
    </row>
    <row r="404" spans="1:26" ht="12.75" customHeight="1" x14ac:dyDescent="0.25">
      <c r="A404" s="125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25"/>
      <c r="Y404" s="125"/>
      <c r="Z404" s="125"/>
    </row>
    <row r="405" spans="1:26" ht="12.75" customHeight="1" x14ac:dyDescent="0.25">
      <c r="A405" s="125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25"/>
      <c r="Y405" s="125"/>
      <c r="Z405" s="125"/>
    </row>
    <row r="406" spans="1:26" ht="12.75" customHeight="1" x14ac:dyDescent="0.25">
      <c r="A406" s="125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5"/>
      <c r="X406" s="125"/>
      <c r="Y406" s="125"/>
      <c r="Z406" s="125"/>
    </row>
    <row r="407" spans="1:26" ht="12.75" customHeight="1" x14ac:dyDescent="0.25">
      <c r="A407" s="125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5"/>
      <c r="X407" s="125"/>
      <c r="Y407" s="125"/>
      <c r="Z407" s="125"/>
    </row>
    <row r="408" spans="1:26" ht="12.75" customHeight="1" x14ac:dyDescent="0.25">
      <c r="A408" s="125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5"/>
      <c r="X408" s="125"/>
      <c r="Y408" s="125"/>
      <c r="Z408" s="125"/>
    </row>
    <row r="409" spans="1:26" ht="12.75" customHeight="1" x14ac:dyDescent="0.25">
      <c r="A409" s="125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25"/>
      <c r="Y409" s="125"/>
      <c r="Z409" s="125"/>
    </row>
    <row r="410" spans="1:26" ht="12.75" customHeight="1" x14ac:dyDescent="0.25">
      <c r="A410" s="125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25"/>
      <c r="Y410" s="125"/>
      <c r="Z410" s="125"/>
    </row>
    <row r="411" spans="1:26" ht="12.75" customHeight="1" x14ac:dyDescent="0.25">
      <c r="A411" s="125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25"/>
      <c r="Y411" s="125"/>
      <c r="Z411" s="125"/>
    </row>
    <row r="412" spans="1:26" ht="12.75" customHeight="1" x14ac:dyDescent="0.25">
      <c r="A412" s="125"/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25"/>
      <c r="Y412" s="125"/>
      <c r="Z412" s="125"/>
    </row>
    <row r="413" spans="1:26" ht="12.75" customHeight="1" x14ac:dyDescent="0.25">
      <c r="A413" s="125"/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5"/>
      <c r="X413" s="125"/>
      <c r="Y413" s="125"/>
      <c r="Z413" s="125"/>
    </row>
    <row r="414" spans="1:26" ht="12.75" customHeight="1" x14ac:dyDescent="0.25">
      <c r="A414" s="125"/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5"/>
      <c r="X414" s="125"/>
      <c r="Y414" s="125"/>
      <c r="Z414" s="125"/>
    </row>
    <row r="415" spans="1:26" ht="12.75" customHeight="1" x14ac:dyDescent="0.25">
      <c r="A415" s="125"/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25"/>
      <c r="Y415" s="125"/>
      <c r="Z415" s="125"/>
    </row>
    <row r="416" spans="1:26" ht="12.75" customHeight="1" x14ac:dyDescent="0.25">
      <c r="A416" s="125"/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5"/>
      <c r="X416" s="125"/>
      <c r="Y416" s="125"/>
      <c r="Z416" s="125"/>
    </row>
    <row r="417" spans="1:26" ht="12.75" customHeight="1" x14ac:dyDescent="0.25">
      <c r="A417" s="125"/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5"/>
      <c r="X417" s="125"/>
      <c r="Y417" s="125"/>
      <c r="Z417" s="125"/>
    </row>
    <row r="418" spans="1:26" ht="12.75" customHeight="1" x14ac:dyDescent="0.25">
      <c r="A418" s="125"/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5"/>
      <c r="X418" s="125"/>
      <c r="Y418" s="125"/>
      <c r="Z418" s="125"/>
    </row>
    <row r="419" spans="1:26" ht="12.75" customHeight="1" x14ac:dyDescent="0.25">
      <c r="A419" s="125"/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5"/>
      <c r="X419" s="125"/>
      <c r="Y419" s="125"/>
      <c r="Z419" s="125"/>
    </row>
    <row r="420" spans="1:26" ht="12.75" customHeight="1" x14ac:dyDescent="0.25">
      <c r="A420" s="125"/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5"/>
      <c r="X420" s="125"/>
      <c r="Y420" s="125"/>
      <c r="Z420" s="125"/>
    </row>
    <row r="421" spans="1:26" ht="12.75" customHeight="1" x14ac:dyDescent="0.25">
      <c r="A421" s="125"/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5"/>
      <c r="X421" s="125"/>
      <c r="Y421" s="125"/>
      <c r="Z421" s="125"/>
    </row>
    <row r="422" spans="1:26" ht="12.75" customHeight="1" x14ac:dyDescent="0.25">
      <c r="A422" s="125"/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</row>
    <row r="423" spans="1:26" ht="12.75" customHeight="1" x14ac:dyDescent="0.25">
      <c r="A423" s="125"/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</row>
    <row r="424" spans="1:26" ht="12.75" customHeight="1" x14ac:dyDescent="0.25">
      <c r="A424" s="125"/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</row>
    <row r="425" spans="1:26" ht="12.75" customHeight="1" x14ac:dyDescent="0.25">
      <c r="A425" s="125"/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</row>
    <row r="426" spans="1:26" ht="12.75" customHeight="1" x14ac:dyDescent="0.25">
      <c r="A426" s="125"/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</row>
    <row r="427" spans="1:26" ht="12.75" customHeight="1" x14ac:dyDescent="0.25">
      <c r="A427" s="125"/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</row>
    <row r="428" spans="1:26" ht="12.75" customHeight="1" x14ac:dyDescent="0.25">
      <c r="A428" s="125"/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</row>
    <row r="429" spans="1:26" ht="12.75" customHeight="1" x14ac:dyDescent="0.25">
      <c r="A429" s="125"/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</row>
    <row r="430" spans="1:26" ht="12.75" customHeight="1" x14ac:dyDescent="0.25">
      <c r="A430" s="125"/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</row>
    <row r="431" spans="1:26" ht="12.75" customHeight="1" x14ac:dyDescent="0.25">
      <c r="A431" s="125"/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</row>
    <row r="432" spans="1:26" ht="12.75" customHeight="1" x14ac:dyDescent="0.25">
      <c r="A432" s="125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</row>
    <row r="433" spans="1:26" ht="12.75" customHeight="1" x14ac:dyDescent="0.25">
      <c r="A433" s="125"/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25"/>
      <c r="Y433" s="125"/>
      <c r="Z433" s="125"/>
    </row>
    <row r="434" spans="1:26" ht="12.75" customHeight="1" x14ac:dyDescent="0.25">
      <c r="A434" s="125"/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25"/>
      <c r="Y434" s="125"/>
      <c r="Z434" s="125"/>
    </row>
    <row r="435" spans="1:26" ht="12.75" customHeight="1" x14ac:dyDescent="0.25">
      <c r="A435" s="125"/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</row>
    <row r="436" spans="1:26" ht="12.75" customHeight="1" x14ac:dyDescent="0.25">
      <c r="A436" s="125"/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</row>
    <row r="437" spans="1:26" ht="12.75" customHeight="1" x14ac:dyDescent="0.25">
      <c r="A437" s="125"/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</row>
    <row r="438" spans="1:26" ht="12.75" customHeight="1" x14ac:dyDescent="0.25">
      <c r="A438" s="125"/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</row>
    <row r="439" spans="1:26" ht="12.75" customHeight="1" x14ac:dyDescent="0.25">
      <c r="A439" s="125"/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25"/>
      <c r="Y439" s="125"/>
      <c r="Z439" s="125"/>
    </row>
    <row r="440" spans="1:26" ht="12.75" customHeight="1" x14ac:dyDescent="0.25">
      <c r="A440" s="125"/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25"/>
      <c r="Y440" s="125"/>
      <c r="Z440" s="125"/>
    </row>
    <row r="441" spans="1:26" ht="12.75" customHeight="1" x14ac:dyDescent="0.25">
      <c r="A441" s="125"/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25"/>
      <c r="Y441" s="125"/>
      <c r="Z441" s="125"/>
    </row>
    <row r="442" spans="1:26" ht="12.75" customHeight="1" x14ac:dyDescent="0.25">
      <c r="A442" s="125"/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5"/>
      <c r="X442" s="125"/>
      <c r="Y442" s="125"/>
      <c r="Z442" s="125"/>
    </row>
    <row r="443" spans="1:26" ht="12.75" customHeight="1" x14ac:dyDescent="0.25">
      <c r="A443" s="125"/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25"/>
      <c r="Y443" s="125"/>
      <c r="Z443" s="125"/>
    </row>
    <row r="444" spans="1:26" ht="12.75" customHeight="1" x14ac:dyDescent="0.25">
      <c r="A444" s="125"/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5"/>
      <c r="X444" s="125"/>
      <c r="Y444" s="125"/>
      <c r="Z444" s="125"/>
    </row>
    <row r="445" spans="1:26" ht="12.75" customHeight="1" x14ac:dyDescent="0.25">
      <c r="A445" s="125"/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5"/>
      <c r="X445" s="125"/>
      <c r="Y445" s="125"/>
      <c r="Z445" s="125"/>
    </row>
    <row r="446" spans="1:26" ht="12.75" customHeight="1" x14ac:dyDescent="0.25">
      <c r="A446" s="125"/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5"/>
      <c r="X446" s="125"/>
      <c r="Y446" s="125"/>
      <c r="Z446" s="125"/>
    </row>
    <row r="447" spans="1:26" ht="12.75" customHeight="1" x14ac:dyDescent="0.25">
      <c r="A447" s="125"/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5"/>
      <c r="X447" s="125"/>
      <c r="Y447" s="125"/>
      <c r="Z447" s="125"/>
    </row>
    <row r="448" spans="1:26" ht="12.75" customHeight="1" x14ac:dyDescent="0.25">
      <c r="A448" s="125"/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Z448" s="125"/>
    </row>
    <row r="449" spans="1:26" ht="12.75" customHeight="1" x14ac:dyDescent="0.25">
      <c r="A449" s="125"/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5"/>
      <c r="X449" s="125"/>
      <c r="Y449" s="125"/>
      <c r="Z449" s="125"/>
    </row>
    <row r="450" spans="1:26" ht="12.75" customHeight="1" x14ac:dyDescent="0.25">
      <c r="A450" s="125"/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5"/>
      <c r="X450" s="125"/>
      <c r="Y450" s="125"/>
      <c r="Z450" s="125"/>
    </row>
    <row r="451" spans="1:26" ht="12.75" customHeight="1" x14ac:dyDescent="0.25">
      <c r="A451" s="125"/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5"/>
      <c r="X451" s="125"/>
      <c r="Y451" s="125"/>
      <c r="Z451" s="125"/>
    </row>
    <row r="452" spans="1:26" ht="12.75" customHeight="1" x14ac:dyDescent="0.25">
      <c r="A452" s="125"/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5"/>
      <c r="X452" s="125"/>
      <c r="Y452" s="125"/>
      <c r="Z452" s="125"/>
    </row>
    <row r="453" spans="1:26" ht="12.75" customHeight="1" x14ac:dyDescent="0.25">
      <c r="A453" s="125"/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25"/>
      <c r="Y453" s="125"/>
      <c r="Z453" s="125"/>
    </row>
    <row r="454" spans="1:26" ht="12.75" customHeight="1" x14ac:dyDescent="0.25">
      <c r="A454" s="125"/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25"/>
      <c r="Y454" s="125"/>
      <c r="Z454" s="125"/>
    </row>
    <row r="455" spans="1:26" ht="12.75" customHeight="1" x14ac:dyDescent="0.25">
      <c r="A455" s="125"/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5"/>
      <c r="X455" s="125"/>
      <c r="Y455" s="125"/>
      <c r="Z455" s="125"/>
    </row>
    <row r="456" spans="1:26" ht="12.75" customHeight="1" x14ac:dyDescent="0.25">
      <c r="A456" s="125"/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5"/>
      <c r="X456" s="125"/>
      <c r="Y456" s="125"/>
      <c r="Z456" s="125"/>
    </row>
    <row r="457" spans="1:26" ht="12.75" customHeight="1" x14ac:dyDescent="0.25">
      <c r="A457" s="125"/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5"/>
      <c r="X457" s="125"/>
      <c r="Y457" s="125"/>
      <c r="Z457" s="125"/>
    </row>
    <row r="458" spans="1:26" ht="12.75" customHeight="1" x14ac:dyDescent="0.25">
      <c r="A458" s="125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5"/>
      <c r="X458" s="125"/>
      <c r="Y458" s="125"/>
      <c r="Z458" s="125"/>
    </row>
    <row r="459" spans="1:26" ht="12.75" customHeight="1" x14ac:dyDescent="0.25">
      <c r="A459" s="125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25"/>
      <c r="Y459" s="125"/>
      <c r="Z459" s="125"/>
    </row>
    <row r="460" spans="1:26" ht="12.75" customHeight="1" x14ac:dyDescent="0.25">
      <c r="A460" s="125"/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5"/>
      <c r="X460" s="125"/>
      <c r="Y460" s="125"/>
      <c r="Z460" s="125"/>
    </row>
    <row r="461" spans="1:26" ht="12.75" customHeight="1" x14ac:dyDescent="0.25">
      <c r="A461" s="125"/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5"/>
      <c r="X461" s="125"/>
      <c r="Y461" s="125"/>
      <c r="Z461" s="125"/>
    </row>
    <row r="462" spans="1:26" ht="12.75" customHeight="1" x14ac:dyDescent="0.25">
      <c r="A462" s="125"/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5"/>
      <c r="X462" s="125"/>
      <c r="Y462" s="125"/>
      <c r="Z462" s="125"/>
    </row>
    <row r="463" spans="1:26" ht="12.75" customHeight="1" x14ac:dyDescent="0.25">
      <c r="A463" s="125"/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5"/>
      <c r="X463" s="125"/>
      <c r="Y463" s="125"/>
      <c r="Z463" s="125"/>
    </row>
    <row r="464" spans="1:26" ht="12.75" customHeight="1" x14ac:dyDescent="0.25">
      <c r="A464" s="125"/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5"/>
      <c r="X464" s="125"/>
      <c r="Y464" s="125"/>
      <c r="Z464" s="125"/>
    </row>
    <row r="465" spans="1:26" ht="12.75" customHeight="1" x14ac:dyDescent="0.25">
      <c r="A465" s="125"/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5"/>
      <c r="X465" s="125"/>
      <c r="Y465" s="125"/>
      <c r="Z465" s="125"/>
    </row>
    <row r="466" spans="1:26" ht="12.75" customHeight="1" x14ac:dyDescent="0.25">
      <c r="A466" s="125"/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5"/>
      <c r="X466" s="125"/>
      <c r="Y466" s="125"/>
      <c r="Z466" s="125"/>
    </row>
    <row r="467" spans="1:26" ht="12.75" customHeight="1" x14ac:dyDescent="0.25">
      <c r="A467" s="125"/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25"/>
      <c r="Y467" s="125"/>
      <c r="Z467" s="125"/>
    </row>
    <row r="468" spans="1:26" ht="12.75" customHeight="1" x14ac:dyDescent="0.25">
      <c r="A468" s="125"/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</row>
    <row r="469" spans="1:26" ht="12.75" customHeight="1" x14ac:dyDescent="0.25">
      <c r="A469" s="125"/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25"/>
      <c r="Y469" s="125"/>
      <c r="Z469" s="125"/>
    </row>
    <row r="470" spans="1:26" ht="12.75" customHeight="1" x14ac:dyDescent="0.25">
      <c r="A470" s="125"/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25"/>
      <c r="Y470" s="125"/>
      <c r="Z470" s="125"/>
    </row>
    <row r="471" spans="1:26" ht="12.75" customHeight="1" x14ac:dyDescent="0.25">
      <c r="A471" s="125"/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25"/>
      <c r="Y471" s="125"/>
      <c r="Z471" s="125"/>
    </row>
    <row r="472" spans="1:26" ht="12.75" customHeight="1" x14ac:dyDescent="0.25">
      <c r="A472" s="125"/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25"/>
      <c r="Y472" s="125"/>
      <c r="Z472" s="125"/>
    </row>
    <row r="473" spans="1:26" ht="12.75" customHeight="1" x14ac:dyDescent="0.25">
      <c r="A473" s="125"/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25"/>
      <c r="Y473" s="125"/>
      <c r="Z473" s="125"/>
    </row>
    <row r="474" spans="1:26" ht="12.75" customHeight="1" x14ac:dyDescent="0.25">
      <c r="A474" s="125"/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25"/>
      <c r="Y474" s="125"/>
      <c r="Z474" s="125"/>
    </row>
    <row r="475" spans="1:26" ht="12.75" customHeight="1" x14ac:dyDescent="0.25">
      <c r="A475" s="125"/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25"/>
      <c r="Y475" s="125"/>
      <c r="Z475" s="125"/>
    </row>
    <row r="476" spans="1:26" ht="12.75" customHeight="1" x14ac:dyDescent="0.25">
      <c r="A476" s="125"/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25"/>
      <c r="Y476" s="125"/>
      <c r="Z476" s="125"/>
    </row>
    <row r="477" spans="1:26" ht="12.75" customHeight="1" x14ac:dyDescent="0.25">
      <c r="A477" s="125"/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25"/>
      <c r="Y477" s="125"/>
      <c r="Z477" s="125"/>
    </row>
    <row r="478" spans="1:26" ht="12.75" customHeight="1" x14ac:dyDescent="0.25">
      <c r="A478" s="125"/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25"/>
      <c r="Y478" s="125"/>
      <c r="Z478" s="125"/>
    </row>
    <row r="479" spans="1:26" ht="12.75" customHeight="1" x14ac:dyDescent="0.25">
      <c r="A479" s="125"/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  <c r="Z479" s="125"/>
    </row>
    <row r="480" spans="1:26" ht="12.75" customHeight="1" x14ac:dyDescent="0.25">
      <c r="A480" s="125"/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25"/>
      <c r="Y480" s="125"/>
      <c r="Z480" s="125"/>
    </row>
    <row r="481" spans="1:26" ht="12.75" customHeight="1" x14ac:dyDescent="0.25">
      <c r="A481" s="125"/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5"/>
      <c r="X481" s="125"/>
      <c r="Y481" s="125"/>
      <c r="Z481" s="125"/>
    </row>
    <row r="482" spans="1:26" ht="12.75" customHeight="1" x14ac:dyDescent="0.25">
      <c r="A482" s="125"/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5"/>
      <c r="X482" s="125"/>
      <c r="Y482" s="125"/>
      <c r="Z482" s="125"/>
    </row>
    <row r="483" spans="1:26" ht="12.75" customHeight="1" x14ac:dyDescent="0.25">
      <c r="A483" s="125"/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  <c r="Z483" s="125"/>
    </row>
    <row r="484" spans="1:26" ht="12.75" customHeight="1" x14ac:dyDescent="0.25">
      <c r="A484" s="125"/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5"/>
      <c r="X484" s="125"/>
      <c r="Y484" s="125"/>
      <c r="Z484" s="125"/>
    </row>
    <row r="485" spans="1:26" ht="12.75" customHeight="1" x14ac:dyDescent="0.25">
      <c r="A485" s="125"/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5"/>
      <c r="X485" s="125"/>
      <c r="Y485" s="125"/>
      <c r="Z485" s="125"/>
    </row>
    <row r="486" spans="1:26" ht="12.75" customHeight="1" x14ac:dyDescent="0.25">
      <c r="A486" s="125"/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5"/>
      <c r="X486" s="125"/>
      <c r="Y486" s="125"/>
      <c r="Z486" s="125"/>
    </row>
    <row r="487" spans="1:26" ht="12.75" customHeight="1" x14ac:dyDescent="0.25">
      <c r="A487" s="125"/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5"/>
      <c r="X487" s="125"/>
      <c r="Y487" s="125"/>
      <c r="Z487" s="125"/>
    </row>
    <row r="488" spans="1:26" ht="12.75" customHeight="1" x14ac:dyDescent="0.25">
      <c r="A488" s="125"/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25"/>
      <c r="Y488" s="125"/>
      <c r="Z488" s="125"/>
    </row>
    <row r="489" spans="1:26" ht="12.75" customHeight="1" x14ac:dyDescent="0.25">
      <c r="A489" s="125"/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5"/>
      <c r="X489" s="125"/>
      <c r="Y489" s="125"/>
      <c r="Z489" s="125"/>
    </row>
    <row r="490" spans="1:26" ht="12.75" customHeight="1" x14ac:dyDescent="0.25">
      <c r="A490" s="125"/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5"/>
      <c r="X490" s="125"/>
      <c r="Y490" s="125"/>
      <c r="Z490" s="125"/>
    </row>
    <row r="491" spans="1:26" ht="12.75" customHeight="1" x14ac:dyDescent="0.25">
      <c r="A491" s="125"/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25"/>
      <c r="Y491" s="125"/>
      <c r="Z491" s="125"/>
    </row>
    <row r="492" spans="1:26" ht="12.75" customHeight="1" x14ac:dyDescent="0.25">
      <c r="A492" s="125"/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25"/>
      <c r="Y492" s="125"/>
      <c r="Z492" s="125"/>
    </row>
    <row r="493" spans="1:26" ht="12.75" customHeight="1" x14ac:dyDescent="0.25">
      <c r="A493" s="125"/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25"/>
      <c r="Y493" s="125"/>
      <c r="Z493" s="125"/>
    </row>
    <row r="494" spans="1:26" ht="12.75" customHeight="1" x14ac:dyDescent="0.25">
      <c r="A494" s="125"/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25"/>
      <c r="Y494" s="125"/>
      <c r="Z494" s="125"/>
    </row>
    <row r="495" spans="1:26" ht="12.75" customHeight="1" x14ac:dyDescent="0.25">
      <c r="A495" s="125"/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5"/>
      <c r="X495" s="125"/>
      <c r="Y495" s="125"/>
      <c r="Z495" s="125"/>
    </row>
    <row r="496" spans="1:26" ht="12.75" customHeight="1" x14ac:dyDescent="0.25">
      <c r="A496" s="125"/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5"/>
      <c r="X496" s="125"/>
      <c r="Y496" s="125"/>
      <c r="Z496" s="125"/>
    </row>
    <row r="497" spans="1:26" ht="12.75" customHeight="1" x14ac:dyDescent="0.25">
      <c r="A497" s="125"/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5"/>
      <c r="X497" s="125"/>
      <c r="Y497" s="125"/>
      <c r="Z497" s="125"/>
    </row>
    <row r="498" spans="1:26" ht="12.75" customHeight="1" x14ac:dyDescent="0.25">
      <c r="A498" s="125"/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5"/>
      <c r="X498" s="125"/>
      <c r="Y498" s="125"/>
      <c r="Z498" s="125"/>
    </row>
    <row r="499" spans="1:26" ht="12.75" customHeight="1" x14ac:dyDescent="0.25">
      <c r="A499" s="125"/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5"/>
      <c r="X499" s="125"/>
      <c r="Y499" s="125"/>
      <c r="Z499" s="125"/>
    </row>
    <row r="500" spans="1:26" ht="12.75" customHeight="1" x14ac:dyDescent="0.25">
      <c r="A500" s="125"/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5"/>
      <c r="X500" s="125"/>
      <c r="Y500" s="125"/>
      <c r="Z500" s="125"/>
    </row>
    <row r="501" spans="1:26" ht="12.75" customHeight="1" x14ac:dyDescent="0.25">
      <c r="A501" s="125"/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5"/>
      <c r="X501" s="125"/>
      <c r="Y501" s="125"/>
      <c r="Z501" s="125"/>
    </row>
    <row r="502" spans="1:26" ht="12.75" customHeight="1" x14ac:dyDescent="0.25">
      <c r="A502" s="125"/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5"/>
      <c r="X502" s="125"/>
      <c r="Y502" s="125"/>
      <c r="Z502" s="125"/>
    </row>
    <row r="503" spans="1:26" ht="12.75" customHeight="1" x14ac:dyDescent="0.25">
      <c r="A503" s="125"/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5"/>
      <c r="X503" s="125"/>
      <c r="Y503" s="125"/>
      <c r="Z503" s="125"/>
    </row>
    <row r="504" spans="1:26" ht="12.75" customHeight="1" x14ac:dyDescent="0.25">
      <c r="A504" s="125"/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5"/>
      <c r="X504" s="125"/>
      <c r="Y504" s="125"/>
      <c r="Z504" s="125"/>
    </row>
    <row r="505" spans="1:26" ht="12.75" customHeight="1" x14ac:dyDescent="0.25">
      <c r="A505" s="125"/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5"/>
      <c r="X505" s="125"/>
      <c r="Y505" s="125"/>
      <c r="Z505" s="125"/>
    </row>
    <row r="506" spans="1:26" ht="12.75" customHeight="1" x14ac:dyDescent="0.25">
      <c r="A506" s="125"/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25"/>
      <c r="Y506" s="125"/>
      <c r="Z506" s="125"/>
    </row>
    <row r="507" spans="1:26" ht="12.75" customHeight="1" x14ac:dyDescent="0.25">
      <c r="A507" s="125"/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5"/>
      <c r="X507" s="125"/>
      <c r="Y507" s="125"/>
      <c r="Z507" s="125"/>
    </row>
    <row r="508" spans="1:26" ht="12.75" customHeight="1" x14ac:dyDescent="0.25">
      <c r="A508" s="125"/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5"/>
      <c r="X508" s="125"/>
      <c r="Y508" s="125"/>
      <c r="Z508" s="125"/>
    </row>
    <row r="509" spans="1:26" ht="12.75" customHeight="1" x14ac:dyDescent="0.25">
      <c r="A509" s="125"/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5"/>
      <c r="X509" s="125"/>
      <c r="Y509" s="125"/>
      <c r="Z509" s="125"/>
    </row>
    <row r="510" spans="1:26" ht="12.75" customHeight="1" x14ac:dyDescent="0.25">
      <c r="A510" s="125"/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5"/>
      <c r="X510" s="125"/>
      <c r="Y510" s="125"/>
      <c r="Z510" s="125"/>
    </row>
    <row r="511" spans="1:26" ht="12.75" customHeight="1" x14ac:dyDescent="0.25">
      <c r="A511" s="125"/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25"/>
      <c r="Y511" s="125"/>
      <c r="Z511" s="125"/>
    </row>
    <row r="512" spans="1:26" ht="12.75" customHeight="1" x14ac:dyDescent="0.25">
      <c r="A512" s="125"/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25"/>
      <c r="Y512" s="125"/>
      <c r="Z512" s="125"/>
    </row>
    <row r="513" spans="1:26" ht="12.75" customHeight="1" x14ac:dyDescent="0.25">
      <c r="A513" s="125"/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25"/>
      <c r="Y513" s="125"/>
      <c r="Z513" s="125"/>
    </row>
    <row r="514" spans="1:26" ht="12.75" customHeight="1" x14ac:dyDescent="0.25">
      <c r="A514" s="125"/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5"/>
      <c r="X514" s="125"/>
      <c r="Y514" s="125"/>
      <c r="Z514" s="125"/>
    </row>
    <row r="515" spans="1:26" ht="12.75" customHeight="1" x14ac:dyDescent="0.25">
      <c r="A515" s="125"/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5"/>
      <c r="X515" s="125"/>
      <c r="Y515" s="125"/>
      <c r="Z515" s="125"/>
    </row>
    <row r="516" spans="1:26" ht="12.75" customHeight="1" x14ac:dyDescent="0.25">
      <c r="A516" s="125"/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5"/>
      <c r="X516" s="125"/>
      <c r="Y516" s="125"/>
      <c r="Z516" s="125"/>
    </row>
    <row r="517" spans="1:26" ht="12.75" customHeight="1" x14ac:dyDescent="0.25">
      <c r="A517" s="125"/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5"/>
      <c r="X517" s="125"/>
      <c r="Y517" s="125"/>
      <c r="Z517" s="125"/>
    </row>
    <row r="518" spans="1:26" ht="12.75" customHeight="1" x14ac:dyDescent="0.25">
      <c r="A518" s="125"/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5"/>
      <c r="X518" s="125"/>
      <c r="Y518" s="125"/>
      <c r="Z518" s="125"/>
    </row>
    <row r="519" spans="1:26" ht="12.75" customHeight="1" x14ac:dyDescent="0.25">
      <c r="A519" s="125"/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5"/>
      <c r="X519" s="125"/>
      <c r="Y519" s="125"/>
      <c r="Z519" s="125"/>
    </row>
    <row r="520" spans="1:26" ht="12.75" customHeight="1" x14ac:dyDescent="0.25">
      <c r="A520" s="125"/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5"/>
      <c r="X520" s="125"/>
      <c r="Y520" s="125"/>
      <c r="Z520" s="125"/>
    </row>
    <row r="521" spans="1:26" ht="12.75" customHeight="1" x14ac:dyDescent="0.25">
      <c r="A521" s="125"/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5"/>
      <c r="X521" s="125"/>
      <c r="Y521" s="125"/>
      <c r="Z521" s="125"/>
    </row>
    <row r="522" spans="1:26" ht="12.75" customHeight="1" x14ac:dyDescent="0.25">
      <c r="A522" s="125"/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5"/>
      <c r="X522" s="125"/>
      <c r="Y522" s="125"/>
      <c r="Z522" s="125"/>
    </row>
    <row r="523" spans="1:26" ht="12.75" customHeight="1" x14ac:dyDescent="0.25">
      <c r="A523" s="125"/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5"/>
      <c r="X523" s="125"/>
      <c r="Y523" s="125"/>
      <c r="Z523" s="125"/>
    </row>
    <row r="524" spans="1:26" ht="12.75" customHeight="1" x14ac:dyDescent="0.25">
      <c r="A524" s="125"/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5"/>
      <c r="X524" s="125"/>
      <c r="Y524" s="125"/>
      <c r="Z524" s="125"/>
    </row>
    <row r="525" spans="1:26" ht="12.75" customHeight="1" x14ac:dyDescent="0.25">
      <c r="A525" s="125"/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5"/>
      <c r="X525" s="125"/>
      <c r="Y525" s="125"/>
      <c r="Z525" s="125"/>
    </row>
    <row r="526" spans="1:26" ht="12.75" customHeight="1" x14ac:dyDescent="0.25">
      <c r="A526" s="125"/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5"/>
      <c r="X526" s="125"/>
      <c r="Y526" s="125"/>
      <c r="Z526" s="125"/>
    </row>
    <row r="527" spans="1:26" ht="12.75" customHeight="1" x14ac:dyDescent="0.25">
      <c r="A527" s="125"/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5"/>
      <c r="X527" s="125"/>
      <c r="Y527" s="125"/>
      <c r="Z527" s="125"/>
    </row>
    <row r="528" spans="1:26" ht="12.75" customHeight="1" x14ac:dyDescent="0.25">
      <c r="A528" s="125"/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5"/>
      <c r="X528" s="125"/>
      <c r="Y528" s="125"/>
      <c r="Z528" s="125"/>
    </row>
    <row r="529" spans="1:26" ht="12.75" customHeight="1" x14ac:dyDescent="0.25">
      <c r="A529" s="125"/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5"/>
      <c r="X529" s="125"/>
      <c r="Y529" s="125"/>
      <c r="Z529" s="125"/>
    </row>
    <row r="530" spans="1:26" ht="12.75" customHeight="1" x14ac:dyDescent="0.25">
      <c r="A530" s="125"/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5"/>
      <c r="X530" s="125"/>
      <c r="Y530" s="125"/>
      <c r="Z530" s="125"/>
    </row>
    <row r="531" spans="1:26" ht="12.75" customHeight="1" x14ac:dyDescent="0.25">
      <c r="A531" s="125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5"/>
      <c r="X531" s="125"/>
      <c r="Y531" s="125"/>
      <c r="Z531" s="125"/>
    </row>
    <row r="532" spans="1:26" ht="12.75" customHeight="1" x14ac:dyDescent="0.25">
      <c r="A532" s="125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25"/>
      <c r="Y532" s="125"/>
      <c r="Z532" s="125"/>
    </row>
    <row r="533" spans="1:26" ht="12.75" customHeight="1" x14ac:dyDescent="0.25">
      <c r="A533" s="125"/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5"/>
      <c r="X533" s="125"/>
      <c r="Y533" s="125"/>
      <c r="Z533" s="125"/>
    </row>
    <row r="534" spans="1:26" ht="12.75" customHeight="1" x14ac:dyDescent="0.25">
      <c r="A534" s="125"/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5"/>
      <c r="X534" s="125"/>
      <c r="Y534" s="125"/>
      <c r="Z534" s="125"/>
    </row>
    <row r="535" spans="1:26" ht="12.75" customHeight="1" x14ac:dyDescent="0.25">
      <c r="A535" s="125"/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5"/>
      <c r="X535" s="125"/>
      <c r="Y535" s="125"/>
      <c r="Z535" s="125"/>
    </row>
    <row r="536" spans="1:26" ht="12.75" customHeight="1" x14ac:dyDescent="0.25">
      <c r="A536" s="125"/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5"/>
      <c r="X536" s="125"/>
      <c r="Y536" s="125"/>
      <c r="Z536" s="125"/>
    </row>
    <row r="537" spans="1:26" ht="12.75" customHeight="1" x14ac:dyDescent="0.25">
      <c r="A537" s="125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5"/>
      <c r="X537" s="125"/>
      <c r="Y537" s="125"/>
      <c r="Z537" s="125"/>
    </row>
    <row r="538" spans="1:26" ht="12.75" customHeight="1" x14ac:dyDescent="0.25">
      <c r="A538" s="125"/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5"/>
      <c r="X538" s="125"/>
      <c r="Y538" s="125"/>
      <c r="Z538" s="125"/>
    </row>
    <row r="539" spans="1:26" ht="12.75" customHeight="1" x14ac:dyDescent="0.25">
      <c r="A539" s="125"/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5"/>
      <c r="X539" s="125"/>
      <c r="Y539" s="125"/>
      <c r="Z539" s="125"/>
    </row>
    <row r="540" spans="1:26" ht="12.75" customHeight="1" x14ac:dyDescent="0.25">
      <c r="A540" s="125"/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5"/>
      <c r="X540" s="125"/>
      <c r="Y540" s="125"/>
      <c r="Z540" s="125"/>
    </row>
    <row r="541" spans="1:26" ht="12.75" customHeight="1" x14ac:dyDescent="0.25">
      <c r="A541" s="125"/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</row>
    <row r="542" spans="1:26" ht="12.75" customHeight="1" x14ac:dyDescent="0.25">
      <c r="A542" s="125"/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</row>
    <row r="543" spans="1:26" ht="12.75" customHeight="1" x14ac:dyDescent="0.25">
      <c r="A543" s="125"/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</row>
    <row r="544" spans="1:26" ht="12.75" customHeight="1" x14ac:dyDescent="0.25">
      <c r="A544" s="125"/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5"/>
      <c r="X544" s="125"/>
      <c r="Y544" s="125"/>
      <c r="Z544" s="125"/>
    </row>
    <row r="545" spans="1:26" ht="12.75" customHeight="1" x14ac:dyDescent="0.25">
      <c r="A545" s="125"/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5"/>
      <c r="X545" s="125"/>
      <c r="Y545" s="125"/>
      <c r="Z545" s="125"/>
    </row>
    <row r="546" spans="1:26" ht="12.75" customHeight="1" x14ac:dyDescent="0.25">
      <c r="A546" s="125"/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5"/>
      <c r="X546" s="125"/>
      <c r="Y546" s="125"/>
      <c r="Z546" s="125"/>
    </row>
    <row r="547" spans="1:26" ht="12.75" customHeight="1" x14ac:dyDescent="0.25">
      <c r="A547" s="125"/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25"/>
      <c r="Y547" s="125"/>
      <c r="Z547" s="125"/>
    </row>
    <row r="548" spans="1:26" ht="12.75" customHeight="1" x14ac:dyDescent="0.25">
      <c r="A548" s="125"/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</row>
    <row r="549" spans="1:26" ht="12.75" customHeight="1" x14ac:dyDescent="0.25">
      <c r="A549" s="125"/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5"/>
      <c r="X549" s="125"/>
      <c r="Y549" s="125"/>
      <c r="Z549" s="125"/>
    </row>
    <row r="550" spans="1:26" ht="12.75" customHeight="1" x14ac:dyDescent="0.25">
      <c r="A550" s="125"/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5"/>
      <c r="X550" s="125"/>
      <c r="Y550" s="125"/>
      <c r="Z550" s="125"/>
    </row>
    <row r="551" spans="1:26" ht="12.75" customHeight="1" x14ac:dyDescent="0.25">
      <c r="A551" s="125"/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5"/>
      <c r="X551" s="125"/>
      <c r="Y551" s="125"/>
      <c r="Z551" s="125"/>
    </row>
    <row r="552" spans="1:26" ht="12.75" customHeight="1" x14ac:dyDescent="0.25">
      <c r="A552" s="125"/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5"/>
      <c r="X552" s="125"/>
      <c r="Y552" s="125"/>
      <c r="Z552" s="125"/>
    </row>
    <row r="553" spans="1:26" ht="12.75" customHeight="1" x14ac:dyDescent="0.25">
      <c r="A553" s="125"/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5"/>
      <c r="X553" s="125"/>
      <c r="Y553" s="125"/>
      <c r="Z553" s="125"/>
    </row>
    <row r="554" spans="1:26" ht="12.75" customHeight="1" x14ac:dyDescent="0.25">
      <c r="A554" s="125"/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5"/>
      <c r="X554" s="125"/>
      <c r="Y554" s="125"/>
      <c r="Z554" s="125"/>
    </row>
    <row r="555" spans="1:26" ht="12.75" customHeight="1" x14ac:dyDescent="0.25">
      <c r="A555" s="125"/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5"/>
      <c r="X555" s="125"/>
      <c r="Y555" s="125"/>
      <c r="Z555" s="125"/>
    </row>
    <row r="556" spans="1:26" ht="12.75" customHeight="1" x14ac:dyDescent="0.25">
      <c r="A556" s="125"/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5"/>
      <c r="X556" s="125"/>
      <c r="Y556" s="125"/>
      <c r="Z556" s="125"/>
    </row>
    <row r="557" spans="1:26" ht="12.75" customHeight="1" x14ac:dyDescent="0.25">
      <c r="A557" s="125"/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5"/>
      <c r="X557" s="125"/>
      <c r="Y557" s="125"/>
      <c r="Z557" s="125"/>
    </row>
    <row r="558" spans="1:26" ht="12.75" customHeight="1" x14ac:dyDescent="0.25">
      <c r="A558" s="125"/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5"/>
      <c r="X558" s="125"/>
      <c r="Y558" s="125"/>
      <c r="Z558" s="125"/>
    </row>
    <row r="559" spans="1:26" ht="12.75" customHeight="1" x14ac:dyDescent="0.25">
      <c r="A559" s="125"/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5"/>
      <c r="X559" s="125"/>
      <c r="Y559" s="125"/>
      <c r="Z559" s="125"/>
    </row>
    <row r="560" spans="1:26" ht="12.75" customHeight="1" x14ac:dyDescent="0.25">
      <c r="A560" s="125"/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5"/>
      <c r="X560" s="125"/>
      <c r="Y560" s="125"/>
      <c r="Z560" s="125"/>
    </row>
    <row r="561" spans="1:26" ht="12.75" customHeight="1" x14ac:dyDescent="0.25">
      <c r="A561" s="125"/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5"/>
      <c r="X561" s="125"/>
      <c r="Y561" s="125"/>
      <c r="Z561" s="125"/>
    </row>
    <row r="562" spans="1:26" ht="12.75" customHeight="1" x14ac:dyDescent="0.25">
      <c r="A562" s="125"/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5"/>
      <c r="X562" s="125"/>
      <c r="Y562" s="125"/>
      <c r="Z562" s="125"/>
    </row>
    <row r="563" spans="1:26" ht="12.75" customHeight="1" x14ac:dyDescent="0.25">
      <c r="A563" s="125"/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5"/>
      <c r="X563" s="125"/>
      <c r="Y563" s="125"/>
      <c r="Z563" s="125"/>
    </row>
    <row r="564" spans="1:26" ht="12.75" customHeight="1" x14ac:dyDescent="0.25">
      <c r="A564" s="125"/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5"/>
      <c r="X564" s="125"/>
      <c r="Y564" s="125"/>
      <c r="Z564" s="125"/>
    </row>
    <row r="565" spans="1:26" ht="12.75" customHeight="1" x14ac:dyDescent="0.25">
      <c r="A565" s="125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5"/>
      <c r="X565" s="125"/>
      <c r="Y565" s="125"/>
      <c r="Z565" s="125"/>
    </row>
    <row r="566" spans="1:26" ht="12.75" customHeight="1" x14ac:dyDescent="0.25">
      <c r="A566" s="125"/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25"/>
      <c r="Y566" s="125"/>
      <c r="Z566" s="125"/>
    </row>
    <row r="567" spans="1:26" ht="12.75" customHeight="1" x14ac:dyDescent="0.25">
      <c r="A567" s="125"/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25"/>
      <c r="Y567" s="125"/>
      <c r="Z567" s="125"/>
    </row>
    <row r="568" spans="1:26" ht="12.75" customHeight="1" x14ac:dyDescent="0.25">
      <c r="A568" s="125"/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5"/>
      <c r="X568" s="125"/>
      <c r="Y568" s="125"/>
      <c r="Z568" s="125"/>
    </row>
    <row r="569" spans="1:26" ht="12.75" customHeight="1" x14ac:dyDescent="0.25">
      <c r="A569" s="125"/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25"/>
      <c r="Y569" s="125"/>
      <c r="Z569" s="125"/>
    </row>
    <row r="570" spans="1:26" ht="12.75" customHeight="1" x14ac:dyDescent="0.25">
      <c r="A570" s="125"/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  <c r="Z570" s="125"/>
    </row>
    <row r="571" spans="1:26" ht="12.75" customHeight="1" x14ac:dyDescent="0.25">
      <c r="A571" s="125"/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5"/>
      <c r="X571" s="125"/>
      <c r="Y571" s="125"/>
      <c r="Z571" s="125"/>
    </row>
    <row r="572" spans="1:26" ht="12.75" customHeight="1" x14ac:dyDescent="0.25">
      <c r="A572" s="125"/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5"/>
      <c r="X572" s="125"/>
      <c r="Y572" s="125"/>
      <c r="Z572" s="125"/>
    </row>
    <row r="573" spans="1:26" ht="12.75" customHeight="1" x14ac:dyDescent="0.25">
      <c r="A573" s="125"/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5"/>
      <c r="X573" s="125"/>
      <c r="Y573" s="125"/>
      <c r="Z573" s="125"/>
    </row>
    <row r="574" spans="1:26" ht="12.75" customHeight="1" x14ac:dyDescent="0.25">
      <c r="A574" s="125"/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5"/>
      <c r="X574" s="125"/>
      <c r="Y574" s="125"/>
      <c r="Z574" s="125"/>
    </row>
    <row r="575" spans="1:26" ht="12.75" customHeight="1" x14ac:dyDescent="0.25">
      <c r="A575" s="125"/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5"/>
      <c r="X575" s="125"/>
      <c r="Y575" s="125"/>
      <c r="Z575" s="125"/>
    </row>
    <row r="576" spans="1:26" ht="12.75" customHeight="1" x14ac:dyDescent="0.25">
      <c r="A576" s="125"/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5"/>
      <c r="X576" s="125"/>
      <c r="Y576" s="125"/>
      <c r="Z576" s="125"/>
    </row>
    <row r="577" spans="1:26" ht="12.75" customHeight="1" x14ac:dyDescent="0.25">
      <c r="A577" s="125"/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5"/>
      <c r="X577" s="125"/>
      <c r="Y577" s="125"/>
      <c r="Z577" s="125"/>
    </row>
    <row r="578" spans="1:26" ht="12.75" customHeight="1" x14ac:dyDescent="0.25">
      <c r="A578" s="125"/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5"/>
      <c r="X578" s="125"/>
      <c r="Y578" s="125"/>
      <c r="Z578" s="125"/>
    </row>
    <row r="579" spans="1:26" ht="12.75" customHeight="1" x14ac:dyDescent="0.25">
      <c r="A579" s="125"/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5"/>
      <c r="X579" s="125"/>
      <c r="Y579" s="125"/>
      <c r="Z579" s="125"/>
    </row>
    <row r="580" spans="1:26" ht="12.75" customHeight="1" x14ac:dyDescent="0.25">
      <c r="A580" s="125"/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5"/>
      <c r="X580" s="125"/>
      <c r="Y580" s="125"/>
      <c r="Z580" s="125"/>
    </row>
    <row r="581" spans="1:26" ht="12.75" customHeight="1" x14ac:dyDescent="0.25">
      <c r="A581" s="125"/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5"/>
      <c r="X581" s="125"/>
      <c r="Y581" s="125"/>
      <c r="Z581" s="125"/>
    </row>
    <row r="582" spans="1:26" ht="12.75" customHeight="1" x14ac:dyDescent="0.25">
      <c r="A582" s="125"/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5"/>
      <c r="X582" s="125"/>
      <c r="Y582" s="125"/>
      <c r="Z582" s="125"/>
    </row>
    <row r="583" spans="1:26" ht="12.75" customHeight="1" x14ac:dyDescent="0.25">
      <c r="A583" s="125"/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5"/>
      <c r="X583" s="125"/>
      <c r="Y583" s="125"/>
      <c r="Z583" s="125"/>
    </row>
    <row r="584" spans="1:26" ht="12.75" customHeight="1" x14ac:dyDescent="0.25">
      <c r="A584" s="125"/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5"/>
      <c r="X584" s="125"/>
      <c r="Y584" s="125"/>
      <c r="Z584" s="125"/>
    </row>
    <row r="585" spans="1:26" ht="12.75" customHeight="1" x14ac:dyDescent="0.25">
      <c r="A585" s="125"/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5"/>
      <c r="X585" s="125"/>
      <c r="Y585" s="125"/>
      <c r="Z585" s="125"/>
    </row>
    <row r="586" spans="1:26" ht="12.75" customHeight="1" x14ac:dyDescent="0.25">
      <c r="A586" s="125"/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5"/>
      <c r="X586" s="125"/>
      <c r="Y586" s="125"/>
      <c r="Z586" s="125"/>
    </row>
    <row r="587" spans="1:26" ht="12.75" customHeight="1" x14ac:dyDescent="0.25">
      <c r="A587" s="125"/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5"/>
      <c r="X587" s="125"/>
      <c r="Y587" s="125"/>
      <c r="Z587" s="125"/>
    </row>
    <row r="588" spans="1:26" ht="12.75" customHeight="1" x14ac:dyDescent="0.25">
      <c r="A588" s="125"/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5"/>
      <c r="X588" s="125"/>
      <c r="Y588" s="125"/>
      <c r="Z588" s="125"/>
    </row>
    <row r="589" spans="1:26" ht="12.75" customHeight="1" x14ac:dyDescent="0.25">
      <c r="A589" s="125"/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5"/>
      <c r="X589" s="125"/>
      <c r="Y589" s="125"/>
      <c r="Z589" s="125"/>
    </row>
    <row r="590" spans="1:26" ht="12.75" customHeight="1" x14ac:dyDescent="0.25">
      <c r="A590" s="125"/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5"/>
      <c r="X590" s="125"/>
      <c r="Y590" s="125"/>
      <c r="Z590" s="125"/>
    </row>
    <row r="591" spans="1:26" ht="12.75" customHeight="1" x14ac:dyDescent="0.25">
      <c r="A591" s="125"/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5"/>
      <c r="X591" s="125"/>
      <c r="Y591" s="125"/>
      <c r="Z591" s="125"/>
    </row>
    <row r="592" spans="1:26" ht="12.75" customHeight="1" x14ac:dyDescent="0.25">
      <c r="A592" s="125"/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5"/>
      <c r="X592" s="125"/>
      <c r="Y592" s="125"/>
      <c r="Z592" s="125"/>
    </row>
    <row r="593" spans="1:26" ht="12.75" customHeight="1" x14ac:dyDescent="0.25">
      <c r="A593" s="125"/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5"/>
      <c r="X593" s="125"/>
      <c r="Y593" s="125"/>
      <c r="Z593" s="125"/>
    </row>
    <row r="594" spans="1:26" ht="12.75" customHeight="1" x14ac:dyDescent="0.25">
      <c r="A594" s="125"/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25"/>
      <c r="Y594" s="125"/>
      <c r="Z594" s="125"/>
    </row>
    <row r="595" spans="1:26" ht="12.75" customHeight="1" x14ac:dyDescent="0.25">
      <c r="A595" s="125"/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5"/>
      <c r="X595" s="125"/>
      <c r="Y595" s="125"/>
      <c r="Z595" s="125"/>
    </row>
    <row r="596" spans="1:26" ht="12.75" customHeight="1" x14ac:dyDescent="0.25">
      <c r="A596" s="125"/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5"/>
      <c r="X596" s="125"/>
      <c r="Y596" s="125"/>
      <c r="Z596" s="125"/>
    </row>
    <row r="597" spans="1:26" ht="12.75" customHeight="1" x14ac:dyDescent="0.25">
      <c r="A597" s="125"/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5"/>
      <c r="X597" s="125"/>
      <c r="Y597" s="125"/>
      <c r="Z597" s="125"/>
    </row>
    <row r="598" spans="1:26" ht="12.75" customHeight="1" x14ac:dyDescent="0.25">
      <c r="A598" s="125"/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5"/>
      <c r="X598" s="125"/>
      <c r="Y598" s="125"/>
      <c r="Z598" s="125"/>
    </row>
    <row r="599" spans="1:26" ht="12.75" customHeight="1" x14ac:dyDescent="0.25">
      <c r="A599" s="125"/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5"/>
      <c r="X599" s="125"/>
      <c r="Y599" s="125"/>
      <c r="Z599" s="125"/>
    </row>
    <row r="600" spans="1:26" ht="12.75" customHeight="1" x14ac:dyDescent="0.25">
      <c r="A600" s="125"/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5"/>
      <c r="X600" s="125"/>
      <c r="Y600" s="125"/>
      <c r="Z600" s="125"/>
    </row>
    <row r="601" spans="1:26" ht="12.75" customHeight="1" x14ac:dyDescent="0.25">
      <c r="A601" s="125"/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5"/>
      <c r="X601" s="125"/>
      <c r="Y601" s="125"/>
      <c r="Z601" s="125"/>
    </row>
    <row r="602" spans="1:26" ht="12.75" customHeight="1" x14ac:dyDescent="0.25">
      <c r="A602" s="125"/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5"/>
      <c r="X602" s="125"/>
      <c r="Y602" s="125"/>
      <c r="Z602" s="125"/>
    </row>
    <row r="603" spans="1:26" ht="12.75" customHeight="1" x14ac:dyDescent="0.25">
      <c r="A603" s="125"/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5"/>
      <c r="X603" s="125"/>
      <c r="Y603" s="125"/>
      <c r="Z603" s="125"/>
    </row>
    <row r="604" spans="1:26" ht="12.75" customHeight="1" x14ac:dyDescent="0.25">
      <c r="A604" s="125"/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5"/>
      <c r="X604" s="125"/>
      <c r="Y604" s="125"/>
      <c r="Z604" s="125"/>
    </row>
    <row r="605" spans="1:26" ht="12.75" customHeight="1" x14ac:dyDescent="0.25">
      <c r="A605" s="125"/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5"/>
      <c r="X605" s="125"/>
      <c r="Y605" s="125"/>
      <c r="Z605" s="125"/>
    </row>
    <row r="606" spans="1:26" ht="12.75" customHeight="1" x14ac:dyDescent="0.25">
      <c r="A606" s="125"/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5"/>
      <c r="X606" s="125"/>
      <c r="Y606" s="125"/>
      <c r="Z606" s="125"/>
    </row>
    <row r="607" spans="1:26" ht="12.75" customHeight="1" x14ac:dyDescent="0.25">
      <c r="A607" s="125"/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5"/>
      <c r="X607" s="125"/>
      <c r="Y607" s="125"/>
      <c r="Z607" s="125"/>
    </row>
    <row r="608" spans="1:26" ht="12.75" customHeight="1" x14ac:dyDescent="0.25">
      <c r="A608" s="125"/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25"/>
      <c r="Y608" s="125"/>
      <c r="Z608" s="125"/>
    </row>
    <row r="609" spans="1:26" ht="12.75" customHeight="1" x14ac:dyDescent="0.25">
      <c r="A609" s="125"/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25"/>
      <c r="Y609" s="125"/>
      <c r="Z609" s="125"/>
    </row>
    <row r="610" spans="1:26" ht="12.75" customHeight="1" x14ac:dyDescent="0.25">
      <c r="A610" s="125"/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  <c r="Z610" s="125"/>
    </row>
    <row r="611" spans="1:26" ht="12.75" customHeight="1" x14ac:dyDescent="0.25">
      <c r="A611" s="125"/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5"/>
      <c r="X611" s="125"/>
      <c r="Y611" s="125"/>
      <c r="Z611" s="125"/>
    </row>
    <row r="612" spans="1:26" ht="12.75" customHeight="1" x14ac:dyDescent="0.25">
      <c r="A612" s="125"/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5"/>
      <c r="X612" s="125"/>
      <c r="Y612" s="125"/>
      <c r="Z612" s="125"/>
    </row>
    <row r="613" spans="1:26" ht="12.75" customHeight="1" x14ac:dyDescent="0.25">
      <c r="A613" s="125"/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5"/>
      <c r="X613" s="125"/>
      <c r="Y613" s="125"/>
      <c r="Z613" s="125"/>
    </row>
    <row r="614" spans="1:26" ht="12.75" customHeight="1" x14ac:dyDescent="0.25">
      <c r="A614" s="125"/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5"/>
      <c r="X614" s="125"/>
      <c r="Y614" s="125"/>
      <c r="Z614" s="125"/>
    </row>
    <row r="615" spans="1:26" ht="12.75" customHeight="1" x14ac:dyDescent="0.25">
      <c r="A615" s="125"/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5"/>
      <c r="X615" s="125"/>
      <c r="Y615" s="125"/>
      <c r="Z615" s="125"/>
    </row>
    <row r="616" spans="1:26" ht="12.75" customHeight="1" x14ac:dyDescent="0.25">
      <c r="A616" s="125"/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5"/>
      <c r="X616" s="125"/>
      <c r="Y616" s="125"/>
      <c r="Z616" s="125"/>
    </row>
    <row r="617" spans="1:26" ht="12.75" customHeight="1" x14ac:dyDescent="0.25">
      <c r="A617" s="125"/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5"/>
      <c r="X617" s="125"/>
      <c r="Y617" s="125"/>
      <c r="Z617" s="125"/>
    </row>
    <row r="618" spans="1:26" ht="12.75" customHeight="1" x14ac:dyDescent="0.25">
      <c r="A618" s="125"/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5"/>
      <c r="X618" s="125"/>
      <c r="Y618" s="125"/>
      <c r="Z618" s="125"/>
    </row>
    <row r="619" spans="1:26" ht="12.75" customHeight="1" x14ac:dyDescent="0.25">
      <c r="A619" s="125"/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5"/>
      <c r="X619" s="125"/>
      <c r="Y619" s="125"/>
      <c r="Z619" s="125"/>
    </row>
    <row r="620" spans="1:26" ht="12.75" customHeight="1" x14ac:dyDescent="0.25">
      <c r="A620" s="125"/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5"/>
      <c r="X620" s="125"/>
      <c r="Y620" s="125"/>
      <c r="Z620" s="125"/>
    </row>
    <row r="621" spans="1:26" ht="12.75" customHeight="1" x14ac:dyDescent="0.25">
      <c r="A621" s="125"/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25"/>
      <c r="Y621" s="125"/>
      <c r="Z621" s="125"/>
    </row>
    <row r="622" spans="1:26" ht="12.75" customHeight="1" x14ac:dyDescent="0.25">
      <c r="A622" s="125"/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5"/>
      <c r="X622" s="125"/>
      <c r="Y622" s="125"/>
      <c r="Z622" s="125"/>
    </row>
    <row r="623" spans="1:26" ht="12.75" customHeight="1" x14ac:dyDescent="0.25">
      <c r="A623" s="125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5"/>
      <c r="X623" s="125"/>
      <c r="Y623" s="125"/>
      <c r="Z623" s="125"/>
    </row>
    <row r="624" spans="1:26" ht="12.75" customHeight="1" x14ac:dyDescent="0.25">
      <c r="A624" s="125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5"/>
      <c r="X624" s="125"/>
      <c r="Y624" s="125"/>
      <c r="Z624" s="125"/>
    </row>
    <row r="625" spans="1:26" ht="12.75" customHeight="1" x14ac:dyDescent="0.25">
      <c r="A625" s="125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25"/>
      <c r="Y625" s="125"/>
      <c r="Z625" s="125"/>
    </row>
    <row r="626" spans="1:26" ht="12.75" customHeight="1" x14ac:dyDescent="0.25">
      <c r="A626" s="125"/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5"/>
      <c r="X626" s="125"/>
      <c r="Y626" s="125"/>
      <c r="Z626" s="125"/>
    </row>
    <row r="627" spans="1:26" ht="12.75" customHeight="1" x14ac:dyDescent="0.25">
      <c r="A627" s="125"/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5"/>
      <c r="X627" s="125"/>
      <c r="Y627" s="125"/>
      <c r="Z627" s="125"/>
    </row>
    <row r="628" spans="1:26" ht="12.75" customHeight="1" x14ac:dyDescent="0.25">
      <c r="A628" s="125"/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5"/>
      <c r="X628" s="125"/>
      <c r="Y628" s="125"/>
      <c r="Z628" s="125"/>
    </row>
    <row r="629" spans="1:26" ht="12.75" customHeight="1" x14ac:dyDescent="0.25">
      <c r="A629" s="125"/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5"/>
      <c r="X629" s="125"/>
      <c r="Y629" s="125"/>
      <c r="Z629" s="125"/>
    </row>
    <row r="630" spans="1:26" ht="12.75" customHeight="1" x14ac:dyDescent="0.25">
      <c r="A630" s="125"/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5"/>
      <c r="X630" s="125"/>
      <c r="Y630" s="125"/>
      <c r="Z630" s="125"/>
    </row>
    <row r="631" spans="1:26" ht="12.75" customHeight="1" x14ac:dyDescent="0.25">
      <c r="A631" s="125"/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5"/>
      <c r="X631" s="125"/>
      <c r="Y631" s="125"/>
      <c r="Z631" s="125"/>
    </row>
    <row r="632" spans="1:26" ht="12.75" customHeight="1" x14ac:dyDescent="0.25">
      <c r="A632" s="125"/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5"/>
      <c r="X632" s="125"/>
      <c r="Y632" s="125"/>
      <c r="Z632" s="125"/>
    </row>
    <row r="633" spans="1:26" ht="12.75" customHeight="1" x14ac:dyDescent="0.25">
      <c r="A633" s="125"/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5"/>
      <c r="X633" s="125"/>
      <c r="Y633" s="125"/>
      <c r="Z633" s="125"/>
    </row>
    <row r="634" spans="1:26" ht="12.75" customHeight="1" x14ac:dyDescent="0.25">
      <c r="A634" s="125"/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5"/>
      <c r="X634" s="125"/>
      <c r="Y634" s="125"/>
      <c r="Z634" s="125"/>
    </row>
    <row r="635" spans="1:26" ht="12.75" customHeight="1" x14ac:dyDescent="0.25">
      <c r="A635" s="125"/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5"/>
      <c r="X635" s="125"/>
      <c r="Y635" s="125"/>
      <c r="Z635" s="125"/>
    </row>
    <row r="636" spans="1:26" ht="12.75" customHeight="1" x14ac:dyDescent="0.25">
      <c r="A636" s="125"/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5"/>
      <c r="X636" s="125"/>
      <c r="Y636" s="125"/>
      <c r="Z636" s="125"/>
    </row>
    <row r="637" spans="1:26" ht="12.75" customHeight="1" x14ac:dyDescent="0.25">
      <c r="A637" s="125"/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5"/>
      <c r="X637" s="125"/>
      <c r="Y637" s="125"/>
      <c r="Z637" s="125"/>
    </row>
    <row r="638" spans="1:26" ht="12.75" customHeight="1" x14ac:dyDescent="0.25">
      <c r="A638" s="125"/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5"/>
      <c r="X638" s="125"/>
      <c r="Y638" s="125"/>
      <c r="Z638" s="125"/>
    </row>
    <row r="639" spans="1:26" ht="12.75" customHeight="1" x14ac:dyDescent="0.25">
      <c r="A639" s="125"/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25"/>
      <c r="Y639" s="125"/>
      <c r="Z639" s="125"/>
    </row>
    <row r="640" spans="1:26" ht="12.75" customHeight="1" x14ac:dyDescent="0.25">
      <c r="A640" s="125"/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5"/>
      <c r="X640" s="125"/>
      <c r="Y640" s="125"/>
      <c r="Z640" s="125"/>
    </row>
    <row r="641" spans="1:26" ht="12.75" customHeight="1" x14ac:dyDescent="0.25">
      <c r="A641" s="125"/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5"/>
      <c r="X641" s="125"/>
      <c r="Y641" s="125"/>
      <c r="Z641" s="125"/>
    </row>
    <row r="642" spans="1:26" ht="12.75" customHeight="1" x14ac:dyDescent="0.25">
      <c r="A642" s="125"/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5"/>
      <c r="X642" s="125"/>
      <c r="Y642" s="125"/>
      <c r="Z642" s="125"/>
    </row>
    <row r="643" spans="1:26" ht="12.75" customHeight="1" x14ac:dyDescent="0.25">
      <c r="A643" s="125"/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5"/>
      <c r="X643" s="125"/>
      <c r="Y643" s="125"/>
      <c r="Z643" s="125"/>
    </row>
    <row r="644" spans="1:26" ht="12.75" customHeight="1" x14ac:dyDescent="0.25">
      <c r="A644" s="125"/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5"/>
      <c r="X644" s="125"/>
      <c r="Y644" s="125"/>
      <c r="Z644" s="125"/>
    </row>
    <row r="645" spans="1:26" ht="12.75" customHeight="1" x14ac:dyDescent="0.25">
      <c r="A645" s="125"/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5"/>
      <c r="X645" s="125"/>
      <c r="Y645" s="125"/>
      <c r="Z645" s="125"/>
    </row>
    <row r="646" spans="1:26" ht="12.75" customHeight="1" x14ac:dyDescent="0.25">
      <c r="A646" s="125"/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5"/>
      <c r="X646" s="125"/>
      <c r="Y646" s="125"/>
      <c r="Z646" s="125"/>
    </row>
    <row r="647" spans="1:26" ht="12.75" customHeight="1" x14ac:dyDescent="0.25">
      <c r="A647" s="125"/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5"/>
      <c r="X647" s="125"/>
      <c r="Y647" s="125"/>
      <c r="Z647" s="125"/>
    </row>
    <row r="648" spans="1:26" ht="12.75" customHeight="1" x14ac:dyDescent="0.25">
      <c r="A648" s="125"/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5"/>
      <c r="X648" s="125"/>
      <c r="Y648" s="125"/>
      <c r="Z648" s="125"/>
    </row>
    <row r="649" spans="1:26" ht="12.75" customHeight="1" x14ac:dyDescent="0.25">
      <c r="A649" s="125"/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5"/>
      <c r="X649" s="125"/>
      <c r="Y649" s="125"/>
      <c r="Z649" s="125"/>
    </row>
    <row r="650" spans="1:26" ht="12.75" customHeight="1" x14ac:dyDescent="0.25">
      <c r="A650" s="125"/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25"/>
      <c r="Y650" s="125"/>
      <c r="Z650" s="125"/>
    </row>
    <row r="651" spans="1:26" ht="12.75" customHeight="1" x14ac:dyDescent="0.25">
      <c r="A651" s="125"/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5"/>
      <c r="X651" s="125"/>
      <c r="Y651" s="125"/>
      <c r="Z651" s="125"/>
    </row>
    <row r="652" spans="1:26" ht="12.75" customHeight="1" x14ac:dyDescent="0.25">
      <c r="A652" s="125"/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5"/>
      <c r="X652" s="125"/>
      <c r="Y652" s="125"/>
      <c r="Z652" s="125"/>
    </row>
    <row r="653" spans="1:26" ht="12.75" customHeight="1" x14ac:dyDescent="0.25">
      <c r="A653" s="125"/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5"/>
      <c r="X653" s="125"/>
      <c r="Y653" s="125"/>
      <c r="Z653" s="125"/>
    </row>
    <row r="654" spans="1:26" ht="12.75" customHeight="1" x14ac:dyDescent="0.25">
      <c r="A654" s="125"/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5"/>
      <c r="X654" s="125"/>
      <c r="Y654" s="125"/>
      <c r="Z654" s="125"/>
    </row>
    <row r="655" spans="1:26" ht="12.75" customHeight="1" x14ac:dyDescent="0.25">
      <c r="A655" s="125"/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5"/>
      <c r="X655" s="125"/>
      <c r="Y655" s="125"/>
      <c r="Z655" s="125"/>
    </row>
    <row r="656" spans="1:26" ht="12.75" customHeight="1" x14ac:dyDescent="0.25">
      <c r="A656" s="125"/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25"/>
      <c r="Y656" s="125"/>
      <c r="Z656" s="125"/>
    </row>
    <row r="657" spans="1:26" ht="12.75" customHeight="1" x14ac:dyDescent="0.25">
      <c r="A657" s="125"/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5"/>
      <c r="X657" s="125"/>
      <c r="Y657" s="125"/>
      <c r="Z657" s="125"/>
    </row>
    <row r="658" spans="1:26" ht="12.75" customHeight="1" x14ac:dyDescent="0.25">
      <c r="A658" s="125"/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25"/>
      <c r="Y658" s="125"/>
      <c r="Z658" s="125"/>
    </row>
    <row r="659" spans="1:26" ht="12.75" customHeight="1" x14ac:dyDescent="0.25">
      <c r="A659" s="125"/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25"/>
      <c r="Y659" s="125"/>
      <c r="Z659" s="125"/>
    </row>
    <row r="660" spans="1:26" ht="12.75" customHeight="1" x14ac:dyDescent="0.25">
      <c r="A660" s="125"/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25"/>
      <c r="Y660" s="125"/>
      <c r="Z660" s="125"/>
    </row>
    <row r="661" spans="1:26" ht="12.75" customHeight="1" x14ac:dyDescent="0.25">
      <c r="A661" s="125"/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5"/>
      <c r="X661" s="125"/>
      <c r="Y661" s="125"/>
      <c r="Z661" s="125"/>
    </row>
    <row r="662" spans="1:26" ht="12.75" customHeight="1" x14ac:dyDescent="0.25">
      <c r="A662" s="125"/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5"/>
      <c r="X662" s="125"/>
      <c r="Y662" s="125"/>
      <c r="Z662" s="125"/>
    </row>
    <row r="663" spans="1:26" ht="12.75" customHeight="1" x14ac:dyDescent="0.25">
      <c r="A663" s="125"/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5"/>
      <c r="X663" s="125"/>
      <c r="Y663" s="125"/>
      <c r="Z663" s="125"/>
    </row>
    <row r="664" spans="1:26" ht="12.75" customHeight="1" x14ac:dyDescent="0.25">
      <c r="A664" s="125"/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5"/>
      <c r="X664" s="125"/>
      <c r="Y664" s="125"/>
      <c r="Z664" s="125"/>
    </row>
    <row r="665" spans="1:26" ht="12.75" customHeight="1" x14ac:dyDescent="0.25">
      <c r="A665" s="125"/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5"/>
      <c r="X665" s="125"/>
      <c r="Y665" s="125"/>
      <c r="Z665" s="125"/>
    </row>
    <row r="666" spans="1:26" ht="12.75" customHeight="1" x14ac:dyDescent="0.25">
      <c r="A666" s="125"/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5"/>
      <c r="X666" s="125"/>
      <c r="Y666" s="125"/>
      <c r="Z666" s="125"/>
    </row>
    <row r="667" spans="1:26" ht="12.75" customHeight="1" x14ac:dyDescent="0.25">
      <c r="A667" s="125"/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5"/>
      <c r="X667" s="125"/>
      <c r="Y667" s="125"/>
      <c r="Z667" s="125"/>
    </row>
    <row r="668" spans="1:26" ht="12.75" customHeight="1" x14ac:dyDescent="0.25">
      <c r="A668" s="125"/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5"/>
      <c r="X668" s="125"/>
      <c r="Y668" s="125"/>
      <c r="Z668" s="125"/>
    </row>
    <row r="669" spans="1:26" ht="12.75" customHeight="1" x14ac:dyDescent="0.25">
      <c r="A669" s="125"/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5"/>
      <c r="X669" s="125"/>
      <c r="Y669" s="125"/>
      <c r="Z669" s="125"/>
    </row>
    <row r="670" spans="1:26" ht="12.75" customHeight="1" x14ac:dyDescent="0.25">
      <c r="A670" s="125"/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5"/>
      <c r="X670" s="125"/>
      <c r="Y670" s="125"/>
      <c r="Z670" s="125"/>
    </row>
    <row r="671" spans="1:26" ht="12.75" customHeight="1" x14ac:dyDescent="0.25">
      <c r="A671" s="125"/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5"/>
      <c r="X671" s="125"/>
      <c r="Y671" s="125"/>
      <c r="Z671" s="125"/>
    </row>
    <row r="672" spans="1:26" ht="12.75" customHeight="1" x14ac:dyDescent="0.25">
      <c r="A672" s="125"/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5"/>
      <c r="X672" s="125"/>
      <c r="Y672" s="125"/>
      <c r="Z672" s="125"/>
    </row>
    <row r="673" spans="1:26" ht="12.75" customHeight="1" x14ac:dyDescent="0.25">
      <c r="A673" s="125"/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5"/>
      <c r="X673" s="125"/>
      <c r="Y673" s="125"/>
      <c r="Z673" s="125"/>
    </row>
    <row r="674" spans="1:26" ht="12.75" customHeight="1" x14ac:dyDescent="0.25">
      <c r="A674" s="125"/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5"/>
      <c r="X674" s="125"/>
      <c r="Y674" s="125"/>
      <c r="Z674" s="125"/>
    </row>
    <row r="675" spans="1:26" ht="12.75" customHeight="1" x14ac:dyDescent="0.25">
      <c r="A675" s="125"/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25"/>
      <c r="Y675" s="125"/>
      <c r="Z675" s="125"/>
    </row>
    <row r="676" spans="1:26" ht="12.75" customHeight="1" x14ac:dyDescent="0.25">
      <c r="A676" s="125"/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5"/>
      <c r="X676" s="125"/>
      <c r="Y676" s="125"/>
      <c r="Z676" s="125"/>
    </row>
    <row r="677" spans="1:26" ht="12.75" customHeight="1" x14ac:dyDescent="0.25">
      <c r="A677" s="125"/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5"/>
      <c r="X677" s="125"/>
      <c r="Y677" s="125"/>
      <c r="Z677" s="125"/>
    </row>
    <row r="678" spans="1:26" ht="12.75" customHeight="1" x14ac:dyDescent="0.25">
      <c r="A678" s="125"/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5"/>
      <c r="X678" s="125"/>
      <c r="Y678" s="125"/>
      <c r="Z678" s="125"/>
    </row>
    <row r="679" spans="1:26" ht="12.75" customHeight="1" x14ac:dyDescent="0.25">
      <c r="A679" s="125"/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5"/>
      <c r="X679" s="125"/>
      <c r="Y679" s="125"/>
      <c r="Z679" s="125"/>
    </row>
    <row r="680" spans="1:26" ht="12.75" customHeight="1" x14ac:dyDescent="0.25">
      <c r="A680" s="125"/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5"/>
      <c r="X680" s="125"/>
      <c r="Y680" s="125"/>
      <c r="Z680" s="125"/>
    </row>
    <row r="681" spans="1:26" ht="12.75" customHeight="1" x14ac:dyDescent="0.25">
      <c r="A681" s="125"/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5"/>
      <c r="X681" s="125"/>
      <c r="Y681" s="125"/>
      <c r="Z681" s="125"/>
    </row>
    <row r="682" spans="1:26" ht="12.75" customHeight="1" x14ac:dyDescent="0.25">
      <c r="A682" s="125"/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5"/>
      <c r="X682" s="125"/>
      <c r="Y682" s="125"/>
      <c r="Z682" s="125"/>
    </row>
    <row r="683" spans="1:26" ht="12.75" customHeight="1" x14ac:dyDescent="0.25">
      <c r="A683" s="125"/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5"/>
      <c r="X683" s="125"/>
      <c r="Y683" s="125"/>
      <c r="Z683" s="125"/>
    </row>
    <row r="684" spans="1:26" ht="12.75" customHeight="1" x14ac:dyDescent="0.25">
      <c r="A684" s="125"/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5"/>
      <c r="X684" s="125"/>
      <c r="Y684" s="125"/>
      <c r="Z684" s="125"/>
    </row>
    <row r="685" spans="1:26" ht="12.75" customHeight="1" x14ac:dyDescent="0.25">
      <c r="A685" s="125"/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5"/>
      <c r="X685" s="125"/>
      <c r="Y685" s="125"/>
      <c r="Z685" s="125"/>
    </row>
    <row r="686" spans="1:26" ht="12.75" customHeight="1" x14ac:dyDescent="0.25">
      <c r="A686" s="125"/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5"/>
      <c r="X686" s="125"/>
      <c r="Y686" s="125"/>
      <c r="Z686" s="125"/>
    </row>
    <row r="687" spans="1:26" ht="12.75" customHeight="1" x14ac:dyDescent="0.25">
      <c r="A687" s="125"/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25"/>
      <c r="Y687" s="125"/>
      <c r="Z687" s="125"/>
    </row>
    <row r="688" spans="1:26" ht="12.75" customHeight="1" x14ac:dyDescent="0.25">
      <c r="A688" s="125"/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5"/>
      <c r="X688" s="125"/>
      <c r="Y688" s="125"/>
      <c r="Z688" s="125"/>
    </row>
    <row r="689" spans="1:26" ht="12.75" customHeight="1" x14ac:dyDescent="0.25">
      <c r="A689" s="125"/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25"/>
      <c r="Y689" s="125"/>
      <c r="Z689" s="125"/>
    </row>
    <row r="690" spans="1:26" ht="12.75" customHeight="1" x14ac:dyDescent="0.25">
      <c r="A690" s="125"/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5"/>
      <c r="X690" s="125"/>
      <c r="Y690" s="125"/>
      <c r="Z690" s="125"/>
    </row>
    <row r="691" spans="1:26" ht="12.75" customHeight="1" x14ac:dyDescent="0.25">
      <c r="A691" s="125"/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25"/>
      <c r="Y691" s="125"/>
      <c r="Z691" s="125"/>
    </row>
    <row r="692" spans="1:26" ht="12.75" customHeight="1" x14ac:dyDescent="0.25">
      <c r="A692" s="125"/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5"/>
      <c r="X692" s="125"/>
      <c r="Y692" s="125"/>
      <c r="Z692" s="125"/>
    </row>
    <row r="693" spans="1:26" ht="12.75" customHeight="1" x14ac:dyDescent="0.25">
      <c r="A693" s="125"/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25"/>
      <c r="Y693" s="125"/>
      <c r="Z693" s="125"/>
    </row>
    <row r="694" spans="1:26" ht="12.75" customHeight="1" x14ac:dyDescent="0.25">
      <c r="A694" s="125"/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5"/>
      <c r="X694" s="125"/>
      <c r="Y694" s="125"/>
      <c r="Z694" s="125"/>
    </row>
    <row r="695" spans="1:26" ht="12.75" customHeight="1" x14ac:dyDescent="0.25">
      <c r="A695" s="125"/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5"/>
      <c r="X695" s="125"/>
      <c r="Y695" s="125"/>
      <c r="Z695" s="125"/>
    </row>
    <row r="696" spans="1:26" ht="12.75" customHeight="1" x14ac:dyDescent="0.25">
      <c r="A696" s="125"/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5"/>
      <c r="X696" s="125"/>
      <c r="Y696" s="125"/>
      <c r="Z696" s="125"/>
    </row>
    <row r="697" spans="1:26" ht="12.75" customHeight="1" x14ac:dyDescent="0.25">
      <c r="A697" s="125"/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5"/>
      <c r="X697" s="125"/>
      <c r="Y697" s="125"/>
      <c r="Z697" s="125"/>
    </row>
    <row r="698" spans="1:26" ht="12.75" customHeight="1" x14ac:dyDescent="0.25">
      <c r="A698" s="125"/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5"/>
      <c r="X698" s="125"/>
      <c r="Y698" s="125"/>
      <c r="Z698" s="125"/>
    </row>
    <row r="699" spans="1:26" ht="12.75" customHeight="1" x14ac:dyDescent="0.25">
      <c r="A699" s="125"/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5"/>
      <c r="X699" s="125"/>
      <c r="Y699" s="125"/>
      <c r="Z699" s="125"/>
    </row>
    <row r="700" spans="1:26" ht="12.75" customHeight="1" x14ac:dyDescent="0.25">
      <c r="A700" s="125"/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25"/>
      <c r="Y700" s="125"/>
      <c r="Z700" s="125"/>
    </row>
    <row r="701" spans="1:26" ht="12.75" customHeight="1" x14ac:dyDescent="0.25">
      <c r="A701" s="125"/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5"/>
      <c r="X701" s="125"/>
      <c r="Y701" s="125"/>
      <c r="Z701" s="125"/>
    </row>
    <row r="702" spans="1:26" ht="12.75" customHeight="1" x14ac:dyDescent="0.25">
      <c r="A702" s="125"/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5"/>
      <c r="X702" s="125"/>
      <c r="Y702" s="125"/>
      <c r="Z702" s="125"/>
    </row>
    <row r="703" spans="1:26" ht="12.75" customHeight="1" x14ac:dyDescent="0.25">
      <c r="A703" s="125"/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5"/>
      <c r="X703" s="125"/>
      <c r="Y703" s="125"/>
      <c r="Z703" s="125"/>
    </row>
    <row r="704" spans="1:26" ht="12.75" customHeight="1" x14ac:dyDescent="0.25">
      <c r="A704" s="125"/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25"/>
      <c r="Y704" s="125"/>
      <c r="Z704" s="125"/>
    </row>
    <row r="705" spans="1:26" ht="12.75" customHeight="1" x14ac:dyDescent="0.25">
      <c r="A705" s="125"/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25"/>
      <c r="Y705" s="125"/>
      <c r="Z705" s="125"/>
    </row>
    <row r="706" spans="1:26" ht="12.75" customHeight="1" x14ac:dyDescent="0.25">
      <c r="A706" s="125"/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5"/>
      <c r="X706" s="125"/>
      <c r="Y706" s="125"/>
      <c r="Z706" s="125"/>
    </row>
    <row r="707" spans="1:26" ht="12.75" customHeight="1" x14ac:dyDescent="0.25">
      <c r="A707" s="125"/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5"/>
      <c r="X707" s="125"/>
      <c r="Y707" s="125"/>
      <c r="Z707" s="125"/>
    </row>
    <row r="708" spans="1:26" ht="12.75" customHeight="1" x14ac:dyDescent="0.25">
      <c r="A708" s="125"/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5"/>
      <c r="X708" s="125"/>
      <c r="Y708" s="125"/>
      <c r="Z708" s="125"/>
    </row>
    <row r="709" spans="1:26" ht="12.75" customHeight="1" x14ac:dyDescent="0.25">
      <c r="A709" s="125"/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5"/>
      <c r="X709" s="125"/>
      <c r="Y709" s="125"/>
      <c r="Z709" s="125"/>
    </row>
    <row r="710" spans="1:26" ht="12.75" customHeight="1" x14ac:dyDescent="0.25">
      <c r="A710" s="125"/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5"/>
      <c r="X710" s="125"/>
      <c r="Y710" s="125"/>
      <c r="Z710" s="125"/>
    </row>
    <row r="711" spans="1:26" ht="12.75" customHeight="1" x14ac:dyDescent="0.25">
      <c r="A711" s="125"/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5"/>
      <c r="X711" s="125"/>
      <c r="Y711" s="125"/>
      <c r="Z711" s="125"/>
    </row>
    <row r="712" spans="1:26" ht="12.75" customHeight="1" x14ac:dyDescent="0.25">
      <c r="A712" s="125"/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5"/>
      <c r="X712" s="125"/>
      <c r="Y712" s="125"/>
      <c r="Z712" s="125"/>
    </row>
    <row r="713" spans="1:26" ht="12.75" customHeight="1" x14ac:dyDescent="0.25">
      <c r="A713" s="125"/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5"/>
      <c r="X713" s="125"/>
      <c r="Y713" s="125"/>
      <c r="Z713" s="125"/>
    </row>
    <row r="714" spans="1:26" ht="12.75" customHeight="1" x14ac:dyDescent="0.25">
      <c r="A714" s="125"/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5"/>
      <c r="X714" s="125"/>
      <c r="Y714" s="125"/>
      <c r="Z714" s="125"/>
    </row>
    <row r="715" spans="1:26" ht="12.75" customHeight="1" x14ac:dyDescent="0.25">
      <c r="A715" s="125"/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5"/>
      <c r="X715" s="125"/>
      <c r="Y715" s="125"/>
      <c r="Z715" s="125"/>
    </row>
    <row r="716" spans="1:26" ht="12.75" customHeight="1" x14ac:dyDescent="0.25">
      <c r="A716" s="125"/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5"/>
      <c r="X716" s="125"/>
      <c r="Y716" s="125"/>
      <c r="Z716" s="125"/>
    </row>
    <row r="717" spans="1:26" ht="12.75" customHeight="1" x14ac:dyDescent="0.25">
      <c r="A717" s="125"/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25"/>
      <c r="Y717" s="125"/>
      <c r="Z717" s="125"/>
    </row>
    <row r="718" spans="1:26" ht="12.75" customHeight="1" x14ac:dyDescent="0.25">
      <c r="A718" s="125"/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5"/>
      <c r="X718" s="125"/>
      <c r="Y718" s="125"/>
      <c r="Z718" s="125"/>
    </row>
    <row r="719" spans="1:26" ht="12.75" customHeight="1" x14ac:dyDescent="0.25">
      <c r="A719" s="125"/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25"/>
      <c r="Y719" s="125"/>
      <c r="Z719" s="125"/>
    </row>
    <row r="720" spans="1:26" ht="12.75" customHeight="1" x14ac:dyDescent="0.25">
      <c r="A720" s="125"/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5"/>
      <c r="X720" s="125"/>
      <c r="Y720" s="125"/>
      <c r="Z720" s="125"/>
    </row>
    <row r="721" spans="1:26" ht="12.75" customHeight="1" x14ac:dyDescent="0.25">
      <c r="A721" s="125"/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5"/>
      <c r="X721" s="125"/>
      <c r="Y721" s="125"/>
      <c r="Z721" s="125"/>
    </row>
    <row r="722" spans="1:26" ht="12.75" customHeight="1" x14ac:dyDescent="0.25">
      <c r="A722" s="125"/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5"/>
      <c r="X722" s="125"/>
      <c r="Y722" s="125"/>
      <c r="Z722" s="125"/>
    </row>
    <row r="723" spans="1:26" ht="12.75" customHeight="1" x14ac:dyDescent="0.25">
      <c r="A723" s="125"/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5"/>
      <c r="X723" s="125"/>
      <c r="Y723" s="125"/>
      <c r="Z723" s="125"/>
    </row>
    <row r="724" spans="1:26" ht="12.75" customHeight="1" x14ac:dyDescent="0.25">
      <c r="A724" s="125"/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5"/>
      <c r="Y724" s="125"/>
      <c r="Z724" s="125"/>
    </row>
    <row r="725" spans="1:26" ht="12.75" customHeight="1" x14ac:dyDescent="0.25">
      <c r="A725" s="125"/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5"/>
      <c r="X725" s="125"/>
      <c r="Y725" s="125"/>
      <c r="Z725" s="125"/>
    </row>
    <row r="726" spans="1:26" ht="12.75" customHeight="1" x14ac:dyDescent="0.25">
      <c r="A726" s="125"/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5"/>
      <c r="X726" s="125"/>
      <c r="Y726" s="125"/>
      <c r="Z726" s="125"/>
    </row>
    <row r="727" spans="1:26" ht="12.75" customHeight="1" x14ac:dyDescent="0.25">
      <c r="A727" s="125"/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5"/>
      <c r="X727" s="125"/>
      <c r="Y727" s="125"/>
      <c r="Z727" s="125"/>
    </row>
    <row r="728" spans="1:26" ht="12.75" customHeight="1" x14ac:dyDescent="0.25">
      <c r="A728" s="125"/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5"/>
      <c r="X728" s="125"/>
      <c r="Y728" s="125"/>
      <c r="Z728" s="125"/>
    </row>
    <row r="729" spans="1:26" ht="12.75" customHeight="1" x14ac:dyDescent="0.25">
      <c r="A729" s="125"/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5"/>
      <c r="X729" s="125"/>
      <c r="Y729" s="125"/>
      <c r="Z729" s="125"/>
    </row>
    <row r="730" spans="1:26" ht="12.75" customHeight="1" x14ac:dyDescent="0.25">
      <c r="A730" s="125"/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5"/>
      <c r="Y730" s="125"/>
      <c r="Z730" s="125"/>
    </row>
    <row r="731" spans="1:26" ht="12.75" customHeight="1" x14ac:dyDescent="0.25">
      <c r="A731" s="125"/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5"/>
      <c r="X731" s="125"/>
      <c r="Y731" s="125"/>
      <c r="Z731" s="125"/>
    </row>
    <row r="732" spans="1:26" ht="12.75" customHeight="1" x14ac:dyDescent="0.25">
      <c r="A732" s="125"/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25"/>
      <c r="Y732" s="125"/>
      <c r="Z732" s="125"/>
    </row>
    <row r="733" spans="1:26" ht="12.75" customHeight="1" x14ac:dyDescent="0.25">
      <c r="A733" s="125"/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5"/>
      <c r="X733" s="125"/>
      <c r="Y733" s="125"/>
      <c r="Z733" s="125"/>
    </row>
    <row r="734" spans="1:26" ht="12.75" customHeight="1" x14ac:dyDescent="0.25">
      <c r="A734" s="125"/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5"/>
      <c r="X734" s="125"/>
      <c r="Y734" s="125"/>
      <c r="Z734" s="125"/>
    </row>
    <row r="735" spans="1:26" ht="12.75" customHeight="1" x14ac:dyDescent="0.25">
      <c r="A735" s="125"/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5"/>
      <c r="X735" s="125"/>
      <c r="Y735" s="125"/>
      <c r="Z735" s="125"/>
    </row>
    <row r="736" spans="1:26" ht="12.75" customHeight="1" x14ac:dyDescent="0.25">
      <c r="A736" s="125"/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5"/>
      <c r="X736" s="125"/>
      <c r="Y736" s="125"/>
      <c r="Z736" s="125"/>
    </row>
    <row r="737" spans="1:26" ht="12.75" customHeight="1" x14ac:dyDescent="0.25">
      <c r="A737" s="125"/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5"/>
      <c r="X737" s="125"/>
      <c r="Y737" s="125"/>
      <c r="Z737" s="125"/>
    </row>
    <row r="738" spans="1:26" ht="12.75" customHeight="1" x14ac:dyDescent="0.25">
      <c r="A738" s="125"/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5"/>
      <c r="X738" s="125"/>
      <c r="Y738" s="125"/>
      <c r="Z738" s="125"/>
    </row>
    <row r="739" spans="1:26" ht="12.75" customHeight="1" x14ac:dyDescent="0.25">
      <c r="A739" s="125"/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5"/>
      <c r="X739" s="125"/>
      <c r="Y739" s="125"/>
      <c r="Z739" s="125"/>
    </row>
    <row r="740" spans="1:26" ht="12.75" customHeight="1" x14ac:dyDescent="0.25">
      <c r="A740" s="125"/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5"/>
      <c r="X740" s="125"/>
      <c r="Y740" s="125"/>
      <c r="Z740" s="125"/>
    </row>
    <row r="741" spans="1:26" ht="12.75" customHeight="1" x14ac:dyDescent="0.25">
      <c r="A741" s="125"/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5"/>
      <c r="X741" s="125"/>
      <c r="Y741" s="125"/>
      <c r="Z741" s="125"/>
    </row>
    <row r="742" spans="1:26" ht="12.75" customHeight="1" x14ac:dyDescent="0.25">
      <c r="A742" s="125"/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5"/>
      <c r="X742" s="125"/>
      <c r="Y742" s="125"/>
      <c r="Z742" s="125"/>
    </row>
    <row r="743" spans="1:26" ht="12.75" customHeight="1" x14ac:dyDescent="0.25">
      <c r="A743" s="125"/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5"/>
      <c r="X743" s="125"/>
      <c r="Y743" s="125"/>
      <c r="Z743" s="125"/>
    </row>
    <row r="744" spans="1:26" ht="12.75" customHeight="1" x14ac:dyDescent="0.25">
      <c r="A744" s="125"/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25"/>
      <c r="Y744" s="125"/>
      <c r="Z744" s="125"/>
    </row>
    <row r="745" spans="1:26" ht="12.75" customHeight="1" x14ac:dyDescent="0.25">
      <c r="A745" s="125"/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25"/>
      <c r="Y745" s="125"/>
      <c r="Z745" s="125"/>
    </row>
    <row r="746" spans="1:26" ht="12.75" customHeight="1" x14ac:dyDescent="0.25">
      <c r="A746" s="125"/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25"/>
      <c r="Y746" s="125"/>
      <c r="Z746" s="125"/>
    </row>
    <row r="747" spans="1:26" ht="12.75" customHeight="1" x14ac:dyDescent="0.25">
      <c r="A747" s="125"/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25"/>
      <c r="Y747" s="125"/>
      <c r="Z747" s="125"/>
    </row>
    <row r="748" spans="1:26" ht="12.75" customHeight="1" x14ac:dyDescent="0.25">
      <c r="A748" s="125"/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25"/>
      <c r="Y748" s="125"/>
      <c r="Z748" s="125"/>
    </row>
    <row r="749" spans="1:26" ht="12.75" customHeight="1" x14ac:dyDescent="0.25">
      <c r="A749" s="125"/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25"/>
      <c r="Y749" s="125"/>
      <c r="Z749" s="125"/>
    </row>
    <row r="750" spans="1:26" ht="12.75" customHeight="1" x14ac:dyDescent="0.25">
      <c r="A750" s="125"/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25"/>
      <c r="Y750" s="125"/>
      <c r="Z750" s="125"/>
    </row>
    <row r="751" spans="1:26" ht="12.75" customHeight="1" x14ac:dyDescent="0.25">
      <c r="A751" s="125"/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25"/>
      <c r="Y751" s="125"/>
      <c r="Z751" s="125"/>
    </row>
    <row r="752" spans="1:26" ht="12.75" customHeight="1" x14ac:dyDescent="0.25">
      <c r="A752" s="125"/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25"/>
      <c r="Y752" s="125"/>
      <c r="Z752" s="125"/>
    </row>
    <row r="753" spans="1:26" ht="12.75" customHeight="1" x14ac:dyDescent="0.25">
      <c r="A753" s="125"/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5"/>
      <c r="X753" s="125"/>
      <c r="Y753" s="125"/>
      <c r="Z753" s="125"/>
    </row>
    <row r="754" spans="1:26" ht="12.75" customHeight="1" x14ac:dyDescent="0.25">
      <c r="A754" s="125"/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5"/>
      <c r="X754" s="125"/>
      <c r="Y754" s="125"/>
      <c r="Z754" s="125"/>
    </row>
    <row r="755" spans="1:26" ht="12.75" customHeight="1" x14ac:dyDescent="0.25">
      <c r="A755" s="125"/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5"/>
      <c r="X755" s="125"/>
      <c r="Y755" s="125"/>
      <c r="Z755" s="125"/>
    </row>
    <row r="756" spans="1:26" ht="12.75" customHeight="1" x14ac:dyDescent="0.25">
      <c r="A756" s="125"/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5"/>
      <c r="X756" s="125"/>
      <c r="Y756" s="125"/>
      <c r="Z756" s="125"/>
    </row>
    <row r="757" spans="1:26" ht="12.75" customHeight="1" x14ac:dyDescent="0.25">
      <c r="A757" s="125"/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5"/>
      <c r="X757" s="125"/>
      <c r="Y757" s="125"/>
      <c r="Z757" s="125"/>
    </row>
    <row r="758" spans="1:26" ht="12.75" customHeight="1" x14ac:dyDescent="0.25">
      <c r="A758" s="125"/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5"/>
      <c r="X758" s="125"/>
      <c r="Y758" s="125"/>
      <c r="Z758" s="125"/>
    </row>
    <row r="759" spans="1:26" ht="12.75" customHeight="1" x14ac:dyDescent="0.25">
      <c r="A759" s="125"/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5"/>
      <c r="X759" s="125"/>
      <c r="Y759" s="125"/>
      <c r="Z759" s="125"/>
    </row>
    <row r="760" spans="1:26" ht="12.75" customHeight="1" x14ac:dyDescent="0.25">
      <c r="A760" s="125"/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5"/>
      <c r="X760" s="125"/>
      <c r="Y760" s="125"/>
      <c r="Z760" s="125"/>
    </row>
    <row r="761" spans="1:26" ht="12.75" customHeight="1" x14ac:dyDescent="0.25">
      <c r="A761" s="125"/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25"/>
      <c r="Y761" s="125"/>
      <c r="Z761" s="125"/>
    </row>
    <row r="762" spans="1:26" ht="12.75" customHeight="1" x14ac:dyDescent="0.25">
      <c r="A762" s="125"/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5"/>
      <c r="X762" s="125"/>
      <c r="Y762" s="125"/>
      <c r="Z762" s="125"/>
    </row>
    <row r="763" spans="1:26" ht="12.75" customHeight="1" x14ac:dyDescent="0.25">
      <c r="A763" s="125"/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5"/>
      <c r="X763" s="125"/>
      <c r="Y763" s="125"/>
      <c r="Z763" s="125"/>
    </row>
    <row r="764" spans="1:26" ht="12.75" customHeight="1" x14ac:dyDescent="0.25">
      <c r="A764" s="125"/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5"/>
      <c r="X764" s="125"/>
      <c r="Y764" s="125"/>
      <c r="Z764" s="125"/>
    </row>
    <row r="765" spans="1:26" ht="12.75" customHeight="1" x14ac:dyDescent="0.25">
      <c r="A765" s="125"/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5"/>
      <c r="X765" s="125"/>
      <c r="Y765" s="125"/>
      <c r="Z765" s="125"/>
    </row>
    <row r="766" spans="1:26" ht="12.75" customHeight="1" x14ac:dyDescent="0.25">
      <c r="A766" s="125"/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25"/>
      <c r="Y766" s="125"/>
      <c r="Z766" s="125"/>
    </row>
    <row r="767" spans="1:26" ht="12.75" customHeight="1" x14ac:dyDescent="0.25">
      <c r="A767" s="125"/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5"/>
      <c r="X767" s="125"/>
      <c r="Y767" s="125"/>
      <c r="Z767" s="125"/>
    </row>
    <row r="768" spans="1:26" ht="12.75" customHeight="1" x14ac:dyDescent="0.25">
      <c r="A768" s="125"/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25"/>
      <c r="Y768" s="125"/>
      <c r="Z768" s="125"/>
    </row>
    <row r="769" spans="1:26" ht="12.75" customHeight="1" x14ac:dyDescent="0.25">
      <c r="A769" s="125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25"/>
      <c r="Y769" s="125"/>
      <c r="Z769" s="125"/>
    </row>
    <row r="770" spans="1:26" ht="12.75" customHeight="1" x14ac:dyDescent="0.25">
      <c r="A770" s="125"/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25"/>
      <c r="Y770" s="125"/>
      <c r="Z770" s="125"/>
    </row>
    <row r="771" spans="1:26" ht="12.75" customHeight="1" x14ac:dyDescent="0.25">
      <c r="A771" s="125"/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25"/>
      <c r="Y771" s="125"/>
      <c r="Z771" s="125"/>
    </row>
    <row r="772" spans="1:26" ht="12.75" customHeight="1" x14ac:dyDescent="0.25">
      <c r="A772" s="125"/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25"/>
      <c r="Y772" s="125"/>
      <c r="Z772" s="125"/>
    </row>
    <row r="773" spans="1:26" ht="12.75" customHeight="1" x14ac:dyDescent="0.25">
      <c r="A773" s="125"/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25"/>
      <c r="Y773" s="125"/>
      <c r="Z773" s="125"/>
    </row>
    <row r="774" spans="1:26" ht="12.75" customHeight="1" x14ac:dyDescent="0.25">
      <c r="A774" s="125"/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25"/>
      <c r="Y774" s="125"/>
      <c r="Z774" s="125"/>
    </row>
    <row r="775" spans="1:26" ht="12.75" customHeight="1" x14ac:dyDescent="0.25">
      <c r="A775" s="125"/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25"/>
      <c r="Y775" s="125"/>
      <c r="Z775" s="125"/>
    </row>
    <row r="776" spans="1:26" ht="12.75" customHeight="1" x14ac:dyDescent="0.25">
      <c r="A776" s="125"/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25"/>
      <c r="Y776" s="125"/>
      <c r="Z776" s="125"/>
    </row>
    <row r="777" spans="1:26" ht="12.75" customHeight="1" x14ac:dyDescent="0.25">
      <c r="A777" s="125"/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5"/>
      <c r="X777" s="125"/>
      <c r="Y777" s="125"/>
      <c r="Z777" s="125"/>
    </row>
    <row r="778" spans="1:26" ht="12.75" customHeight="1" x14ac:dyDescent="0.25">
      <c r="A778" s="125"/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25"/>
      <c r="Y778" s="125"/>
      <c r="Z778" s="125"/>
    </row>
    <row r="779" spans="1:26" ht="12.75" customHeight="1" x14ac:dyDescent="0.25">
      <c r="A779" s="125"/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5"/>
      <c r="X779" s="125"/>
      <c r="Y779" s="125"/>
      <c r="Z779" s="125"/>
    </row>
    <row r="780" spans="1:26" ht="12.75" customHeight="1" x14ac:dyDescent="0.25">
      <c r="A780" s="125"/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25"/>
      <c r="Y780" s="125"/>
      <c r="Z780" s="125"/>
    </row>
    <row r="781" spans="1:26" ht="12.75" customHeight="1" x14ac:dyDescent="0.25">
      <c r="A781" s="125"/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5"/>
      <c r="X781" s="125"/>
      <c r="Y781" s="125"/>
      <c r="Z781" s="125"/>
    </row>
    <row r="782" spans="1:26" ht="12.75" customHeight="1" x14ac:dyDescent="0.25">
      <c r="A782" s="125"/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5"/>
      <c r="X782" s="125"/>
      <c r="Y782" s="125"/>
      <c r="Z782" s="125"/>
    </row>
    <row r="783" spans="1:26" ht="12.75" customHeight="1" x14ac:dyDescent="0.25">
      <c r="A783" s="125"/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25"/>
      <c r="Y783" s="125"/>
      <c r="Z783" s="125"/>
    </row>
    <row r="784" spans="1:26" ht="12.75" customHeight="1" x14ac:dyDescent="0.25">
      <c r="A784" s="125"/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25"/>
      <c r="Y784" s="125"/>
      <c r="Z784" s="125"/>
    </row>
    <row r="785" spans="1:26" ht="12.75" customHeight="1" x14ac:dyDescent="0.25">
      <c r="A785" s="125"/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25"/>
      <c r="Y785" s="125"/>
      <c r="Z785" s="125"/>
    </row>
    <row r="786" spans="1:26" ht="12.75" customHeight="1" x14ac:dyDescent="0.25">
      <c r="A786" s="125"/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25"/>
      <c r="Y786" s="125"/>
      <c r="Z786" s="125"/>
    </row>
    <row r="787" spans="1:26" ht="12.75" customHeight="1" x14ac:dyDescent="0.25">
      <c r="A787" s="125"/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5"/>
      <c r="X787" s="125"/>
      <c r="Y787" s="125"/>
      <c r="Z787" s="125"/>
    </row>
    <row r="788" spans="1:26" ht="12.75" customHeight="1" x14ac:dyDescent="0.25">
      <c r="A788" s="125"/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5"/>
      <c r="X788" s="125"/>
      <c r="Y788" s="125"/>
      <c r="Z788" s="125"/>
    </row>
    <row r="789" spans="1:26" ht="12.75" customHeight="1" x14ac:dyDescent="0.25">
      <c r="A789" s="125"/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25"/>
      <c r="Y789" s="125"/>
      <c r="Z789" s="125"/>
    </row>
    <row r="790" spans="1:26" ht="12.75" customHeight="1" x14ac:dyDescent="0.25">
      <c r="A790" s="125"/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5"/>
      <c r="X790" s="125"/>
      <c r="Y790" s="125"/>
      <c r="Z790" s="125"/>
    </row>
    <row r="791" spans="1:26" ht="12.75" customHeight="1" x14ac:dyDescent="0.25">
      <c r="A791" s="125"/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5"/>
      <c r="X791" s="125"/>
      <c r="Y791" s="125"/>
      <c r="Z791" s="125"/>
    </row>
    <row r="792" spans="1:26" ht="12.75" customHeight="1" x14ac:dyDescent="0.25">
      <c r="A792" s="125"/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5"/>
      <c r="X792" s="125"/>
      <c r="Y792" s="125"/>
      <c r="Z792" s="125"/>
    </row>
    <row r="793" spans="1:26" ht="12.75" customHeight="1" x14ac:dyDescent="0.25">
      <c r="A793" s="125"/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5"/>
      <c r="X793" s="125"/>
      <c r="Y793" s="125"/>
      <c r="Z793" s="125"/>
    </row>
    <row r="794" spans="1:26" ht="12.75" customHeight="1" x14ac:dyDescent="0.25">
      <c r="A794" s="125"/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25"/>
      <c r="Y794" s="125"/>
      <c r="Z794" s="125"/>
    </row>
    <row r="795" spans="1:26" ht="12.75" customHeight="1" x14ac:dyDescent="0.25">
      <c r="A795" s="125"/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25"/>
      <c r="Y795" s="125"/>
      <c r="Z795" s="125"/>
    </row>
    <row r="796" spans="1:26" ht="12.75" customHeight="1" x14ac:dyDescent="0.25">
      <c r="A796" s="125"/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25"/>
      <c r="Y796" s="125"/>
      <c r="Z796" s="125"/>
    </row>
    <row r="797" spans="1:26" ht="12.75" customHeight="1" x14ac:dyDescent="0.25">
      <c r="A797" s="125"/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25"/>
      <c r="Y797" s="125"/>
      <c r="Z797" s="125"/>
    </row>
    <row r="798" spans="1:26" ht="12.75" customHeight="1" x14ac:dyDescent="0.25">
      <c r="A798" s="125"/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5"/>
      <c r="X798" s="125"/>
      <c r="Y798" s="125"/>
      <c r="Z798" s="125"/>
    </row>
    <row r="799" spans="1:26" ht="12.75" customHeight="1" x14ac:dyDescent="0.25">
      <c r="A799" s="125"/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5"/>
      <c r="X799" s="125"/>
      <c r="Y799" s="125"/>
      <c r="Z799" s="125"/>
    </row>
    <row r="800" spans="1:26" ht="12.75" customHeight="1" x14ac:dyDescent="0.25">
      <c r="A800" s="125"/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5"/>
      <c r="X800" s="125"/>
      <c r="Y800" s="125"/>
      <c r="Z800" s="125"/>
    </row>
    <row r="801" spans="1:26" ht="12.75" customHeight="1" x14ac:dyDescent="0.25">
      <c r="A801" s="125"/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5"/>
      <c r="X801" s="125"/>
      <c r="Y801" s="125"/>
      <c r="Z801" s="125"/>
    </row>
    <row r="802" spans="1:26" ht="12.75" customHeight="1" x14ac:dyDescent="0.25">
      <c r="A802" s="125"/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5"/>
      <c r="X802" s="125"/>
      <c r="Y802" s="125"/>
      <c r="Z802" s="125"/>
    </row>
    <row r="803" spans="1:26" ht="12.75" customHeight="1" x14ac:dyDescent="0.25">
      <c r="A803" s="125"/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25"/>
      <c r="Y803" s="125"/>
      <c r="Z803" s="125"/>
    </row>
    <row r="804" spans="1:26" ht="12.75" customHeight="1" x14ac:dyDescent="0.25">
      <c r="A804" s="125"/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25"/>
      <c r="Y804" s="125"/>
      <c r="Z804" s="125"/>
    </row>
    <row r="805" spans="1:26" ht="12.75" customHeight="1" x14ac:dyDescent="0.25">
      <c r="A805" s="125"/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5"/>
      <c r="X805" s="125"/>
      <c r="Y805" s="125"/>
      <c r="Z805" s="125"/>
    </row>
    <row r="806" spans="1:26" ht="12.75" customHeight="1" x14ac:dyDescent="0.25">
      <c r="A806" s="125"/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25"/>
      <c r="Y806" s="125"/>
      <c r="Z806" s="125"/>
    </row>
    <row r="807" spans="1:26" ht="12.75" customHeight="1" x14ac:dyDescent="0.25">
      <c r="A807" s="125"/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25"/>
      <c r="Y807" s="125"/>
      <c r="Z807" s="125"/>
    </row>
    <row r="808" spans="1:26" ht="12.75" customHeight="1" x14ac:dyDescent="0.25">
      <c r="A808" s="125"/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25"/>
      <c r="Y808" s="125"/>
      <c r="Z808" s="125"/>
    </row>
    <row r="809" spans="1:26" ht="12.75" customHeight="1" x14ac:dyDescent="0.25">
      <c r="A809" s="125"/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25"/>
      <c r="Y809" s="125"/>
      <c r="Z809" s="125"/>
    </row>
    <row r="810" spans="1:26" ht="12.75" customHeight="1" x14ac:dyDescent="0.25">
      <c r="A810" s="125"/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5"/>
      <c r="X810" s="125"/>
      <c r="Y810" s="125"/>
      <c r="Z810" s="125"/>
    </row>
    <row r="811" spans="1:26" ht="12.75" customHeight="1" x14ac:dyDescent="0.25">
      <c r="A811" s="125"/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25"/>
      <c r="Y811" s="125"/>
      <c r="Z811" s="125"/>
    </row>
    <row r="812" spans="1:26" ht="12.75" customHeight="1" x14ac:dyDescent="0.25">
      <c r="A812" s="125"/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25"/>
      <c r="Y812" s="125"/>
      <c r="Z812" s="125"/>
    </row>
    <row r="813" spans="1:26" ht="12.75" customHeight="1" x14ac:dyDescent="0.25">
      <c r="A813" s="125"/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25"/>
      <c r="Y813" s="125"/>
      <c r="Z813" s="125"/>
    </row>
    <row r="814" spans="1:26" ht="12.75" customHeight="1" x14ac:dyDescent="0.25">
      <c r="A814" s="125"/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25"/>
      <c r="Y814" s="125"/>
      <c r="Z814" s="125"/>
    </row>
    <row r="815" spans="1:26" ht="12.75" customHeight="1" x14ac:dyDescent="0.25">
      <c r="A815" s="125"/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5"/>
      <c r="X815" s="125"/>
      <c r="Y815" s="125"/>
      <c r="Z815" s="125"/>
    </row>
    <row r="816" spans="1:26" ht="12.75" customHeight="1" x14ac:dyDescent="0.25">
      <c r="A816" s="125"/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5"/>
      <c r="X816" s="125"/>
      <c r="Y816" s="125"/>
      <c r="Z816" s="125"/>
    </row>
    <row r="817" spans="1:26" ht="12.75" customHeight="1" x14ac:dyDescent="0.25">
      <c r="A817" s="125"/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5"/>
      <c r="X817" s="125"/>
      <c r="Y817" s="125"/>
      <c r="Z817" s="125"/>
    </row>
    <row r="818" spans="1:26" ht="12.75" customHeight="1" x14ac:dyDescent="0.25">
      <c r="A818" s="125"/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5"/>
      <c r="X818" s="125"/>
      <c r="Y818" s="125"/>
      <c r="Z818" s="125"/>
    </row>
    <row r="819" spans="1:26" ht="12.75" customHeight="1" x14ac:dyDescent="0.25">
      <c r="A819" s="125"/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5"/>
      <c r="X819" s="125"/>
      <c r="Y819" s="125"/>
      <c r="Z819" s="125"/>
    </row>
    <row r="820" spans="1:26" ht="12.75" customHeight="1" x14ac:dyDescent="0.25">
      <c r="A820" s="125"/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5"/>
      <c r="X820" s="125"/>
      <c r="Y820" s="125"/>
      <c r="Z820" s="125"/>
    </row>
    <row r="821" spans="1:26" ht="12.75" customHeight="1" x14ac:dyDescent="0.25">
      <c r="A821" s="125"/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5"/>
      <c r="X821" s="125"/>
      <c r="Y821" s="125"/>
      <c r="Z821" s="125"/>
    </row>
    <row r="822" spans="1:26" ht="12.75" customHeight="1" x14ac:dyDescent="0.25">
      <c r="A822" s="125"/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5"/>
      <c r="X822" s="125"/>
      <c r="Y822" s="125"/>
      <c r="Z822" s="125"/>
    </row>
    <row r="823" spans="1:26" ht="12.75" customHeight="1" x14ac:dyDescent="0.25">
      <c r="A823" s="125"/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25"/>
      <c r="Y823" s="125"/>
      <c r="Z823" s="125"/>
    </row>
    <row r="824" spans="1:26" ht="12.75" customHeight="1" x14ac:dyDescent="0.25">
      <c r="A824" s="125"/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25"/>
      <c r="Y824" s="125"/>
      <c r="Z824" s="125"/>
    </row>
    <row r="825" spans="1:26" ht="12.75" customHeight="1" x14ac:dyDescent="0.25">
      <c r="A825" s="125"/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5"/>
      <c r="X825" s="125"/>
      <c r="Y825" s="125"/>
      <c r="Z825" s="125"/>
    </row>
    <row r="826" spans="1:26" ht="12.75" customHeight="1" x14ac:dyDescent="0.25">
      <c r="A826" s="125"/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5"/>
      <c r="X826" s="125"/>
      <c r="Y826" s="125"/>
      <c r="Z826" s="125"/>
    </row>
    <row r="827" spans="1:26" ht="12.75" customHeight="1" x14ac:dyDescent="0.25">
      <c r="A827" s="125"/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5"/>
      <c r="X827" s="125"/>
      <c r="Y827" s="125"/>
      <c r="Z827" s="125"/>
    </row>
    <row r="828" spans="1:26" ht="12.75" customHeight="1" x14ac:dyDescent="0.25">
      <c r="A828" s="125"/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5"/>
      <c r="X828" s="125"/>
      <c r="Y828" s="125"/>
      <c r="Z828" s="125"/>
    </row>
    <row r="829" spans="1:26" ht="12.75" customHeight="1" x14ac:dyDescent="0.25">
      <c r="A829" s="125"/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25"/>
      <c r="Y829" s="125"/>
      <c r="Z829" s="125"/>
    </row>
    <row r="830" spans="1:26" ht="12.75" customHeight="1" x14ac:dyDescent="0.25">
      <c r="A830" s="125"/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5"/>
      <c r="X830" s="125"/>
      <c r="Y830" s="125"/>
      <c r="Z830" s="125"/>
    </row>
    <row r="831" spans="1:26" ht="12.75" customHeight="1" x14ac:dyDescent="0.25">
      <c r="A831" s="125"/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25"/>
      <c r="Y831" s="125"/>
      <c r="Z831" s="125"/>
    </row>
    <row r="832" spans="1:26" ht="12.75" customHeight="1" x14ac:dyDescent="0.25">
      <c r="A832" s="125"/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25"/>
      <c r="Y832" s="125"/>
      <c r="Z832" s="125"/>
    </row>
    <row r="833" spans="1:26" ht="12.75" customHeight="1" x14ac:dyDescent="0.25">
      <c r="A833" s="125"/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25"/>
      <c r="Y833" s="125"/>
      <c r="Z833" s="125"/>
    </row>
    <row r="834" spans="1:26" ht="12.75" customHeight="1" x14ac:dyDescent="0.25">
      <c r="A834" s="125"/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5"/>
      <c r="X834" s="125"/>
      <c r="Y834" s="125"/>
      <c r="Z834" s="125"/>
    </row>
    <row r="835" spans="1:26" ht="12.75" customHeight="1" x14ac:dyDescent="0.25">
      <c r="A835" s="125"/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5"/>
      <c r="X835" s="125"/>
      <c r="Y835" s="125"/>
      <c r="Z835" s="125"/>
    </row>
    <row r="836" spans="1:26" ht="12.75" customHeight="1" x14ac:dyDescent="0.25">
      <c r="A836" s="125"/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5"/>
      <c r="X836" s="125"/>
      <c r="Y836" s="125"/>
      <c r="Z836" s="125"/>
    </row>
    <row r="837" spans="1:26" ht="12.75" customHeight="1" x14ac:dyDescent="0.25">
      <c r="A837" s="125"/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5"/>
      <c r="X837" s="125"/>
      <c r="Y837" s="125"/>
      <c r="Z837" s="125"/>
    </row>
    <row r="838" spans="1:26" ht="12.75" customHeight="1" x14ac:dyDescent="0.25">
      <c r="A838" s="125"/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5"/>
      <c r="X838" s="125"/>
      <c r="Y838" s="125"/>
      <c r="Z838" s="125"/>
    </row>
    <row r="839" spans="1:26" ht="12.75" customHeight="1" x14ac:dyDescent="0.25">
      <c r="A839" s="125"/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5"/>
      <c r="X839" s="125"/>
      <c r="Y839" s="125"/>
      <c r="Z839" s="125"/>
    </row>
    <row r="840" spans="1:26" ht="12.75" customHeight="1" x14ac:dyDescent="0.25">
      <c r="A840" s="125"/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5"/>
      <c r="X840" s="125"/>
      <c r="Y840" s="125"/>
      <c r="Z840" s="125"/>
    </row>
    <row r="841" spans="1:26" ht="12.75" customHeight="1" x14ac:dyDescent="0.25">
      <c r="A841" s="125"/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5"/>
      <c r="X841" s="125"/>
      <c r="Y841" s="125"/>
      <c r="Z841" s="125"/>
    </row>
    <row r="842" spans="1:26" ht="12.75" customHeight="1" x14ac:dyDescent="0.25">
      <c r="A842" s="125"/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5"/>
      <c r="X842" s="125"/>
      <c r="Y842" s="125"/>
      <c r="Z842" s="125"/>
    </row>
    <row r="843" spans="1:26" ht="12.75" customHeight="1" x14ac:dyDescent="0.25">
      <c r="A843" s="125"/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5"/>
      <c r="X843" s="125"/>
      <c r="Y843" s="125"/>
      <c r="Z843" s="125"/>
    </row>
    <row r="844" spans="1:26" ht="12.75" customHeight="1" x14ac:dyDescent="0.25">
      <c r="A844" s="125"/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5"/>
      <c r="X844" s="125"/>
      <c r="Y844" s="125"/>
      <c r="Z844" s="125"/>
    </row>
    <row r="845" spans="1:26" ht="12.75" customHeight="1" x14ac:dyDescent="0.25">
      <c r="A845" s="125"/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25"/>
      <c r="Y845" s="125"/>
      <c r="Z845" s="125"/>
    </row>
    <row r="846" spans="1:26" ht="12.75" customHeight="1" x14ac:dyDescent="0.25">
      <c r="A846" s="125"/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25"/>
      <c r="Y846" s="125"/>
      <c r="Z846" s="125"/>
    </row>
    <row r="847" spans="1:26" ht="12.75" customHeight="1" x14ac:dyDescent="0.25">
      <c r="A847" s="125"/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5"/>
      <c r="X847" s="125"/>
      <c r="Y847" s="125"/>
      <c r="Z847" s="125"/>
    </row>
    <row r="848" spans="1:26" ht="12.75" customHeight="1" x14ac:dyDescent="0.25">
      <c r="A848" s="125"/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5"/>
      <c r="X848" s="125"/>
      <c r="Y848" s="125"/>
      <c r="Z848" s="125"/>
    </row>
    <row r="849" spans="1:26" ht="12.75" customHeight="1" x14ac:dyDescent="0.25">
      <c r="A849" s="125"/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5"/>
      <c r="X849" s="125"/>
      <c r="Y849" s="125"/>
      <c r="Z849" s="125"/>
    </row>
    <row r="850" spans="1:26" ht="12.75" customHeight="1" x14ac:dyDescent="0.25">
      <c r="A850" s="125"/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5"/>
      <c r="X850" s="125"/>
      <c r="Y850" s="125"/>
      <c r="Z850" s="125"/>
    </row>
    <row r="851" spans="1:26" ht="12.75" customHeight="1" x14ac:dyDescent="0.25">
      <c r="A851" s="125"/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5"/>
      <c r="X851" s="125"/>
      <c r="Y851" s="125"/>
      <c r="Z851" s="125"/>
    </row>
    <row r="852" spans="1:26" ht="12.75" customHeight="1" x14ac:dyDescent="0.25">
      <c r="A852" s="125"/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5"/>
      <c r="X852" s="125"/>
      <c r="Y852" s="125"/>
      <c r="Z852" s="125"/>
    </row>
    <row r="853" spans="1:26" ht="12.75" customHeight="1" x14ac:dyDescent="0.25">
      <c r="A853" s="125"/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25"/>
      <c r="Y853" s="125"/>
      <c r="Z853" s="125"/>
    </row>
    <row r="854" spans="1:26" ht="12.75" customHeight="1" x14ac:dyDescent="0.25">
      <c r="A854" s="125"/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25"/>
      <c r="Y854" s="125"/>
      <c r="Z854" s="125"/>
    </row>
    <row r="855" spans="1:26" ht="12.75" customHeight="1" x14ac:dyDescent="0.25">
      <c r="A855" s="125"/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25"/>
      <c r="Y855" s="125"/>
      <c r="Z855" s="125"/>
    </row>
    <row r="856" spans="1:26" ht="12.75" customHeight="1" x14ac:dyDescent="0.25">
      <c r="A856" s="125"/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5"/>
      <c r="X856" s="125"/>
      <c r="Y856" s="125"/>
      <c r="Z856" s="125"/>
    </row>
    <row r="857" spans="1:26" ht="12.75" customHeight="1" x14ac:dyDescent="0.25">
      <c r="A857" s="125"/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5"/>
      <c r="X857" s="125"/>
      <c r="Y857" s="125"/>
      <c r="Z857" s="125"/>
    </row>
    <row r="858" spans="1:26" ht="12.75" customHeight="1" x14ac:dyDescent="0.25">
      <c r="A858" s="125"/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25"/>
      <c r="Y858" s="125"/>
      <c r="Z858" s="125"/>
    </row>
    <row r="859" spans="1:26" ht="12.75" customHeight="1" x14ac:dyDescent="0.25">
      <c r="A859" s="125"/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5"/>
      <c r="X859" s="125"/>
      <c r="Y859" s="125"/>
      <c r="Z859" s="125"/>
    </row>
    <row r="860" spans="1:26" ht="12.75" customHeight="1" x14ac:dyDescent="0.25">
      <c r="A860" s="125"/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5"/>
      <c r="X860" s="125"/>
      <c r="Y860" s="125"/>
      <c r="Z860" s="125"/>
    </row>
    <row r="861" spans="1:26" ht="12.75" customHeight="1" x14ac:dyDescent="0.25">
      <c r="A861" s="125"/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25"/>
      <c r="Y861" s="125"/>
      <c r="Z861" s="125"/>
    </row>
    <row r="862" spans="1:26" ht="12.75" customHeight="1" x14ac:dyDescent="0.25">
      <c r="A862" s="125"/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5"/>
      <c r="X862" s="125"/>
      <c r="Y862" s="125"/>
      <c r="Z862" s="125"/>
    </row>
    <row r="863" spans="1:26" ht="12.75" customHeight="1" x14ac:dyDescent="0.25">
      <c r="A863" s="125"/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5"/>
      <c r="X863" s="125"/>
      <c r="Y863" s="125"/>
      <c r="Z863" s="125"/>
    </row>
    <row r="864" spans="1:26" ht="12.75" customHeight="1" x14ac:dyDescent="0.25">
      <c r="A864" s="125"/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25"/>
      <c r="Y864" s="125"/>
      <c r="Z864" s="125"/>
    </row>
    <row r="865" spans="1:26" ht="12.75" customHeight="1" x14ac:dyDescent="0.25">
      <c r="A865" s="125"/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25"/>
      <c r="Y865" s="125"/>
      <c r="Z865" s="125"/>
    </row>
    <row r="866" spans="1:26" ht="12.75" customHeight="1" x14ac:dyDescent="0.25">
      <c r="A866" s="125"/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25"/>
      <c r="Y866" s="125"/>
      <c r="Z866" s="125"/>
    </row>
    <row r="867" spans="1:26" ht="12.75" customHeight="1" x14ac:dyDescent="0.25">
      <c r="A867" s="125"/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5"/>
      <c r="X867" s="125"/>
      <c r="Y867" s="125"/>
      <c r="Z867" s="125"/>
    </row>
    <row r="868" spans="1:26" ht="12.75" customHeight="1" x14ac:dyDescent="0.25">
      <c r="A868" s="125"/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5"/>
      <c r="X868" s="125"/>
      <c r="Y868" s="125"/>
      <c r="Z868" s="125"/>
    </row>
    <row r="869" spans="1:26" ht="12.75" customHeight="1" x14ac:dyDescent="0.25">
      <c r="A869" s="125"/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5"/>
      <c r="X869" s="125"/>
      <c r="Y869" s="125"/>
      <c r="Z869" s="125"/>
    </row>
    <row r="870" spans="1:26" ht="12.75" customHeight="1" x14ac:dyDescent="0.25">
      <c r="A870" s="125"/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5"/>
      <c r="X870" s="125"/>
      <c r="Y870" s="125"/>
      <c r="Z870" s="125"/>
    </row>
    <row r="871" spans="1:26" ht="12.75" customHeight="1" x14ac:dyDescent="0.25">
      <c r="A871" s="125"/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5"/>
      <c r="X871" s="125"/>
      <c r="Y871" s="125"/>
      <c r="Z871" s="125"/>
    </row>
    <row r="872" spans="1:26" ht="12.75" customHeight="1" x14ac:dyDescent="0.25">
      <c r="A872" s="125"/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5"/>
      <c r="X872" s="125"/>
      <c r="Y872" s="125"/>
      <c r="Z872" s="125"/>
    </row>
    <row r="873" spans="1:26" ht="12.75" customHeight="1" x14ac:dyDescent="0.25">
      <c r="A873" s="125"/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5"/>
      <c r="X873" s="125"/>
      <c r="Y873" s="125"/>
      <c r="Z873" s="125"/>
    </row>
    <row r="874" spans="1:26" ht="12.75" customHeight="1" x14ac:dyDescent="0.25">
      <c r="A874" s="125"/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5"/>
      <c r="X874" s="125"/>
      <c r="Y874" s="125"/>
      <c r="Z874" s="125"/>
    </row>
    <row r="875" spans="1:26" ht="12.75" customHeight="1" x14ac:dyDescent="0.25">
      <c r="A875" s="125"/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5"/>
      <c r="X875" s="125"/>
      <c r="Y875" s="125"/>
      <c r="Z875" s="125"/>
    </row>
    <row r="876" spans="1:26" ht="12.75" customHeight="1" x14ac:dyDescent="0.25">
      <c r="A876" s="125"/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5"/>
      <c r="X876" s="125"/>
      <c r="Y876" s="125"/>
      <c r="Z876" s="125"/>
    </row>
    <row r="877" spans="1:26" ht="12.75" customHeight="1" x14ac:dyDescent="0.25">
      <c r="A877" s="125"/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5"/>
      <c r="X877" s="125"/>
      <c r="Y877" s="125"/>
      <c r="Z877" s="125"/>
    </row>
    <row r="878" spans="1:26" ht="12.75" customHeight="1" x14ac:dyDescent="0.25">
      <c r="A878" s="125"/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5"/>
      <c r="X878" s="125"/>
      <c r="Y878" s="125"/>
      <c r="Z878" s="125"/>
    </row>
    <row r="879" spans="1:26" ht="12.75" customHeight="1" x14ac:dyDescent="0.25">
      <c r="A879" s="125"/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5"/>
      <c r="X879" s="125"/>
      <c r="Y879" s="125"/>
      <c r="Z879" s="125"/>
    </row>
    <row r="880" spans="1:26" ht="12.75" customHeight="1" x14ac:dyDescent="0.25">
      <c r="A880" s="125"/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5"/>
      <c r="X880" s="125"/>
      <c r="Y880" s="125"/>
      <c r="Z880" s="125"/>
    </row>
    <row r="881" spans="1:26" ht="12.75" customHeight="1" x14ac:dyDescent="0.25">
      <c r="A881" s="125"/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5"/>
      <c r="X881" s="125"/>
      <c r="Y881" s="125"/>
      <c r="Z881" s="125"/>
    </row>
    <row r="882" spans="1:26" ht="12.75" customHeight="1" x14ac:dyDescent="0.25">
      <c r="A882" s="125"/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5"/>
      <c r="X882" s="125"/>
      <c r="Y882" s="125"/>
      <c r="Z882" s="125"/>
    </row>
    <row r="883" spans="1:26" ht="12.75" customHeight="1" x14ac:dyDescent="0.25">
      <c r="A883" s="125"/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5"/>
      <c r="X883" s="125"/>
      <c r="Y883" s="125"/>
      <c r="Z883" s="125"/>
    </row>
    <row r="884" spans="1:26" ht="12.75" customHeight="1" x14ac:dyDescent="0.25">
      <c r="A884" s="125"/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5"/>
      <c r="X884" s="125"/>
      <c r="Y884" s="125"/>
      <c r="Z884" s="125"/>
    </row>
    <row r="885" spans="1:26" ht="12.75" customHeight="1" x14ac:dyDescent="0.25">
      <c r="A885" s="125"/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5"/>
      <c r="X885" s="125"/>
      <c r="Y885" s="125"/>
      <c r="Z885" s="125"/>
    </row>
    <row r="886" spans="1:26" ht="12.75" customHeight="1" x14ac:dyDescent="0.25">
      <c r="A886" s="125"/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5"/>
      <c r="X886" s="125"/>
      <c r="Y886" s="125"/>
      <c r="Z886" s="125"/>
    </row>
    <row r="887" spans="1:26" ht="12.75" customHeight="1" x14ac:dyDescent="0.25">
      <c r="A887" s="125"/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5"/>
      <c r="X887" s="125"/>
      <c r="Y887" s="125"/>
      <c r="Z887" s="125"/>
    </row>
    <row r="888" spans="1:26" ht="12.75" customHeight="1" x14ac:dyDescent="0.25">
      <c r="A888" s="125"/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5"/>
      <c r="X888" s="125"/>
      <c r="Y888" s="125"/>
      <c r="Z888" s="125"/>
    </row>
    <row r="889" spans="1:26" ht="12.75" customHeight="1" x14ac:dyDescent="0.25">
      <c r="A889" s="125"/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5"/>
      <c r="X889" s="125"/>
      <c r="Y889" s="125"/>
      <c r="Z889" s="125"/>
    </row>
    <row r="890" spans="1:26" ht="12.75" customHeight="1" x14ac:dyDescent="0.25">
      <c r="A890" s="125"/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5"/>
      <c r="X890" s="125"/>
      <c r="Y890" s="125"/>
      <c r="Z890" s="125"/>
    </row>
    <row r="891" spans="1:26" ht="12.75" customHeight="1" x14ac:dyDescent="0.25">
      <c r="A891" s="125"/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5"/>
      <c r="X891" s="125"/>
      <c r="Y891" s="125"/>
      <c r="Z891" s="125"/>
    </row>
    <row r="892" spans="1:26" ht="12.75" customHeight="1" x14ac:dyDescent="0.25">
      <c r="A892" s="125"/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5"/>
      <c r="X892" s="125"/>
      <c r="Y892" s="125"/>
      <c r="Z892" s="125"/>
    </row>
    <row r="893" spans="1:26" ht="12.75" customHeight="1" x14ac:dyDescent="0.25">
      <c r="A893" s="125"/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5"/>
      <c r="X893" s="125"/>
      <c r="Y893" s="125"/>
      <c r="Z893" s="125"/>
    </row>
    <row r="894" spans="1:26" ht="12.75" customHeight="1" x14ac:dyDescent="0.25">
      <c r="A894" s="125"/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5"/>
      <c r="X894" s="125"/>
      <c r="Y894" s="125"/>
      <c r="Z894" s="125"/>
    </row>
    <row r="895" spans="1:26" ht="12.75" customHeight="1" x14ac:dyDescent="0.25">
      <c r="A895" s="125"/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5"/>
      <c r="X895" s="125"/>
      <c r="Y895" s="125"/>
      <c r="Z895" s="125"/>
    </row>
    <row r="896" spans="1:26" ht="12.75" customHeight="1" x14ac:dyDescent="0.25">
      <c r="A896" s="125"/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25"/>
      <c r="Y896" s="125"/>
      <c r="Z896" s="125"/>
    </row>
    <row r="897" spans="1:26" ht="12.75" customHeight="1" x14ac:dyDescent="0.25">
      <c r="A897" s="125"/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5"/>
      <c r="X897" s="125"/>
      <c r="Y897" s="125"/>
      <c r="Z897" s="125"/>
    </row>
    <row r="898" spans="1:26" ht="12.75" customHeight="1" x14ac:dyDescent="0.25">
      <c r="A898" s="125"/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5"/>
      <c r="X898" s="125"/>
      <c r="Y898" s="125"/>
      <c r="Z898" s="125"/>
    </row>
    <row r="899" spans="1:26" ht="12.75" customHeight="1" x14ac:dyDescent="0.25">
      <c r="A899" s="125"/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5"/>
      <c r="X899" s="125"/>
      <c r="Y899" s="125"/>
      <c r="Z899" s="125"/>
    </row>
    <row r="900" spans="1:26" ht="12.75" customHeight="1" x14ac:dyDescent="0.25">
      <c r="A900" s="125"/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5"/>
      <c r="X900" s="125"/>
      <c r="Y900" s="125"/>
      <c r="Z900" s="125"/>
    </row>
    <row r="901" spans="1:26" ht="12.75" customHeight="1" x14ac:dyDescent="0.25">
      <c r="A901" s="125"/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25"/>
      <c r="Y901" s="125"/>
      <c r="Z901" s="125"/>
    </row>
    <row r="902" spans="1:26" ht="12.75" customHeight="1" x14ac:dyDescent="0.25">
      <c r="A902" s="125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25"/>
      <c r="Y902" s="125"/>
      <c r="Z902" s="125"/>
    </row>
    <row r="903" spans="1:26" ht="12.75" customHeight="1" x14ac:dyDescent="0.25">
      <c r="A903" s="125"/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25"/>
      <c r="Y903" s="125"/>
      <c r="Z903" s="125"/>
    </row>
    <row r="904" spans="1:26" ht="12.75" customHeight="1" x14ac:dyDescent="0.25">
      <c r="A904" s="125"/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5"/>
      <c r="X904" s="125"/>
      <c r="Y904" s="125"/>
      <c r="Z904" s="125"/>
    </row>
    <row r="905" spans="1:26" ht="12.75" customHeight="1" x14ac:dyDescent="0.25">
      <c r="A905" s="125"/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5"/>
      <c r="X905" s="125"/>
      <c r="Y905" s="125"/>
      <c r="Z905" s="125"/>
    </row>
    <row r="906" spans="1:26" ht="12.75" customHeight="1" x14ac:dyDescent="0.25">
      <c r="A906" s="125"/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5"/>
      <c r="X906" s="125"/>
      <c r="Y906" s="125"/>
      <c r="Z906" s="125"/>
    </row>
    <row r="907" spans="1:26" ht="12.75" customHeight="1" x14ac:dyDescent="0.25">
      <c r="A907" s="125"/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5"/>
      <c r="X907" s="125"/>
      <c r="Y907" s="125"/>
      <c r="Z907" s="125"/>
    </row>
    <row r="908" spans="1:26" ht="12.75" customHeight="1" x14ac:dyDescent="0.25">
      <c r="A908" s="125"/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5"/>
      <c r="X908" s="125"/>
      <c r="Y908" s="125"/>
      <c r="Z908" s="125"/>
    </row>
    <row r="909" spans="1:26" ht="12.75" customHeight="1" x14ac:dyDescent="0.25">
      <c r="A909" s="125"/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5"/>
      <c r="X909" s="125"/>
      <c r="Y909" s="125"/>
      <c r="Z909" s="125"/>
    </row>
    <row r="910" spans="1:26" ht="12.75" customHeight="1" x14ac:dyDescent="0.25">
      <c r="A910" s="125"/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5"/>
      <c r="X910" s="125"/>
      <c r="Y910" s="125"/>
      <c r="Z910" s="125"/>
    </row>
    <row r="911" spans="1:26" ht="12.75" customHeight="1" x14ac:dyDescent="0.25">
      <c r="A911" s="125"/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5"/>
      <c r="X911" s="125"/>
      <c r="Y911" s="125"/>
      <c r="Z911" s="125"/>
    </row>
    <row r="912" spans="1:26" ht="12.75" customHeight="1" x14ac:dyDescent="0.25">
      <c r="A912" s="125"/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5"/>
      <c r="X912" s="125"/>
      <c r="Y912" s="125"/>
      <c r="Z912" s="125"/>
    </row>
    <row r="913" spans="1:26" ht="12.75" customHeight="1" x14ac:dyDescent="0.25">
      <c r="A913" s="125"/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5"/>
      <c r="X913" s="125"/>
      <c r="Y913" s="125"/>
      <c r="Z913" s="125"/>
    </row>
    <row r="914" spans="1:26" ht="12.75" customHeight="1" x14ac:dyDescent="0.25">
      <c r="A914" s="125"/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5"/>
      <c r="X914" s="125"/>
      <c r="Y914" s="125"/>
      <c r="Z914" s="125"/>
    </row>
    <row r="915" spans="1:26" ht="12.75" customHeight="1" x14ac:dyDescent="0.25">
      <c r="A915" s="125"/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5"/>
      <c r="X915" s="125"/>
      <c r="Y915" s="125"/>
      <c r="Z915" s="125"/>
    </row>
    <row r="916" spans="1:26" ht="12.75" customHeight="1" x14ac:dyDescent="0.25">
      <c r="A916" s="125"/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5"/>
      <c r="X916" s="125"/>
      <c r="Y916" s="125"/>
      <c r="Z916" s="125"/>
    </row>
    <row r="917" spans="1:26" ht="12.75" customHeight="1" x14ac:dyDescent="0.25">
      <c r="A917" s="125"/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5"/>
      <c r="X917" s="125"/>
      <c r="Y917" s="125"/>
      <c r="Z917" s="125"/>
    </row>
    <row r="918" spans="1:26" ht="12.75" customHeight="1" x14ac:dyDescent="0.25">
      <c r="A918" s="125"/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5"/>
      <c r="X918" s="125"/>
      <c r="Y918" s="125"/>
      <c r="Z918" s="125"/>
    </row>
    <row r="919" spans="1:26" ht="12.75" customHeight="1" x14ac:dyDescent="0.25">
      <c r="A919" s="125"/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5"/>
      <c r="X919" s="125"/>
      <c r="Y919" s="125"/>
      <c r="Z919" s="125"/>
    </row>
    <row r="920" spans="1:26" ht="12.75" customHeight="1" x14ac:dyDescent="0.25">
      <c r="A920" s="125"/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5"/>
      <c r="X920" s="125"/>
      <c r="Y920" s="125"/>
      <c r="Z920" s="125"/>
    </row>
    <row r="921" spans="1:26" ht="12.75" customHeight="1" x14ac:dyDescent="0.25">
      <c r="A921" s="125"/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5"/>
      <c r="X921" s="125"/>
      <c r="Y921" s="125"/>
      <c r="Z921" s="125"/>
    </row>
    <row r="922" spans="1:26" ht="12.75" customHeight="1" x14ac:dyDescent="0.25">
      <c r="A922" s="125"/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5"/>
      <c r="X922" s="125"/>
      <c r="Y922" s="125"/>
      <c r="Z922" s="125"/>
    </row>
    <row r="923" spans="1:26" ht="12.75" customHeight="1" x14ac:dyDescent="0.25">
      <c r="A923" s="125"/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5"/>
      <c r="X923" s="125"/>
      <c r="Y923" s="125"/>
      <c r="Z923" s="125"/>
    </row>
    <row r="924" spans="1:26" ht="12.75" customHeight="1" x14ac:dyDescent="0.25">
      <c r="A924" s="125"/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5"/>
      <c r="X924" s="125"/>
      <c r="Y924" s="125"/>
      <c r="Z924" s="125"/>
    </row>
    <row r="925" spans="1:26" ht="12.75" customHeight="1" x14ac:dyDescent="0.25">
      <c r="A925" s="125"/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5"/>
      <c r="X925" s="125"/>
      <c r="Y925" s="125"/>
      <c r="Z925" s="125"/>
    </row>
    <row r="926" spans="1:26" ht="12.75" customHeight="1" x14ac:dyDescent="0.25">
      <c r="A926" s="125"/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5"/>
      <c r="X926" s="125"/>
      <c r="Y926" s="125"/>
      <c r="Z926" s="125"/>
    </row>
    <row r="927" spans="1:26" ht="12.75" customHeight="1" x14ac:dyDescent="0.25">
      <c r="A927" s="125"/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5"/>
      <c r="X927" s="125"/>
      <c r="Y927" s="125"/>
      <c r="Z927" s="125"/>
    </row>
    <row r="928" spans="1:26" ht="12.75" customHeight="1" x14ac:dyDescent="0.25">
      <c r="A928" s="125"/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5"/>
      <c r="X928" s="125"/>
      <c r="Y928" s="125"/>
      <c r="Z928" s="125"/>
    </row>
    <row r="929" spans="1:26" ht="12.75" customHeight="1" x14ac:dyDescent="0.25">
      <c r="A929" s="125"/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5"/>
      <c r="X929" s="125"/>
      <c r="Y929" s="125"/>
      <c r="Z929" s="125"/>
    </row>
    <row r="930" spans="1:26" ht="12.75" customHeight="1" x14ac:dyDescent="0.25">
      <c r="A930" s="125"/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25"/>
      <c r="Y930" s="125"/>
      <c r="Z930" s="125"/>
    </row>
    <row r="931" spans="1:26" ht="12.75" customHeight="1" x14ac:dyDescent="0.25">
      <c r="A931" s="125"/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5"/>
      <c r="X931" s="125"/>
      <c r="Y931" s="125"/>
      <c r="Z931" s="125"/>
    </row>
    <row r="932" spans="1:26" ht="12.75" customHeight="1" x14ac:dyDescent="0.25">
      <c r="A932" s="125"/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5"/>
      <c r="X932" s="125"/>
      <c r="Y932" s="125"/>
      <c r="Z932" s="125"/>
    </row>
    <row r="933" spans="1:26" ht="12.75" customHeight="1" x14ac:dyDescent="0.25">
      <c r="A933" s="125"/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5"/>
      <c r="X933" s="125"/>
      <c r="Y933" s="125"/>
      <c r="Z933" s="125"/>
    </row>
    <row r="934" spans="1:26" ht="12.75" customHeight="1" x14ac:dyDescent="0.25">
      <c r="A934" s="125"/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5"/>
      <c r="X934" s="125"/>
      <c r="Y934" s="125"/>
      <c r="Z934" s="125"/>
    </row>
    <row r="935" spans="1:26" ht="12.75" customHeight="1" x14ac:dyDescent="0.25">
      <c r="A935" s="125"/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5"/>
      <c r="X935" s="125"/>
      <c r="Y935" s="125"/>
      <c r="Z935" s="125"/>
    </row>
    <row r="936" spans="1:26" ht="12.75" customHeight="1" x14ac:dyDescent="0.25">
      <c r="A936" s="125"/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5"/>
      <c r="X936" s="125"/>
      <c r="Y936" s="125"/>
      <c r="Z936" s="125"/>
    </row>
    <row r="937" spans="1:26" ht="12.75" customHeight="1" x14ac:dyDescent="0.25">
      <c r="A937" s="125"/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5"/>
      <c r="X937" s="125"/>
      <c r="Y937" s="125"/>
      <c r="Z937" s="125"/>
    </row>
    <row r="938" spans="1:26" ht="12.75" customHeight="1" x14ac:dyDescent="0.25">
      <c r="A938" s="125"/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5"/>
      <c r="X938" s="125"/>
      <c r="Y938" s="125"/>
      <c r="Z938" s="125"/>
    </row>
    <row r="939" spans="1:26" ht="12.75" customHeight="1" x14ac:dyDescent="0.25">
      <c r="A939" s="125"/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5"/>
      <c r="X939" s="125"/>
      <c r="Y939" s="125"/>
      <c r="Z939" s="125"/>
    </row>
    <row r="940" spans="1:26" ht="12.75" customHeight="1" x14ac:dyDescent="0.25">
      <c r="A940" s="125"/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5"/>
      <c r="X940" s="125"/>
      <c r="Y940" s="125"/>
      <c r="Z940" s="125"/>
    </row>
    <row r="941" spans="1:26" ht="12.75" customHeight="1" x14ac:dyDescent="0.25">
      <c r="A941" s="125"/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5"/>
      <c r="X941" s="125"/>
      <c r="Y941" s="125"/>
      <c r="Z941" s="125"/>
    </row>
    <row r="942" spans="1:26" ht="12.75" customHeight="1" x14ac:dyDescent="0.25">
      <c r="A942" s="125"/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5"/>
      <c r="X942" s="125"/>
      <c r="Y942" s="125"/>
      <c r="Z942" s="125"/>
    </row>
    <row r="943" spans="1:26" ht="12.75" customHeight="1" x14ac:dyDescent="0.25">
      <c r="A943" s="125"/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5"/>
      <c r="X943" s="125"/>
      <c r="Y943" s="125"/>
      <c r="Z943" s="125"/>
    </row>
    <row r="944" spans="1:26" ht="12.75" customHeight="1" x14ac:dyDescent="0.25">
      <c r="A944" s="125"/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5"/>
      <c r="X944" s="125"/>
      <c r="Y944" s="125"/>
      <c r="Z944" s="125"/>
    </row>
    <row r="945" spans="1:26" ht="12.75" customHeight="1" x14ac:dyDescent="0.25">
      <c r="A945" s="125"/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5"/>
      <c r="X945" s="125"/>
      <c r="Y945" s="125"/>
      <c r="Z945" s="125"/>
    </row>
    <row r="946" spans="1:26" ht="12.75" customHeight="1" x14ac:dyDescent="0.25">
      <c r="A946" s="125"/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5"/>
      <c r="X946" s="125"/>
      <c r="Y946" s="125"/>
      <c r="Z946" s="125"/>
    </row>
    <row r="947" spans="1:26" ht="12.75" customHeight="1" x14ac:dyDescent="0.25">
      <c r="A947" s="125"/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5"/>
      <c r="X947" s="125"/>
      <c r="Y947" s="125"/>
      <c r="Z947" s="125"/>
    </row>
    <row r="948" spans="1:26" ht="12.75" customHeight="1" x14ac:dyDescent="0.25">
      <c r="A948" s="125"/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5"/>
      <c r="X948" s="125"/>
      <c r="Y948" s="125"/>
      <c r="Z948" s="125"/>
    </row>
    <row r="949" spans="1:26" ht="12.75" customHeight="1" x14ac:dyDescent="0.25">
      <c r="A949" s="125"/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25"/>
      <c r="Y949" s="125"/>
      <c r="Z949" s="125"/>
    </row>
    <row r="950" spans="1:26" ht="12.75" customHeight="1" x14ac:dyDescent="0.25">
      <c r="A950" s="125"/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5"/>
      <c r="X950" s="125"/>
      <c r="Y950" s="125"/>
      <c r="Z950" s="125"/>
    </row>
    <row r="951" spans="1:26" ht="12.75" customHeight="1" x14ac:dyDescent="0.25">
      <c r="A951" s="125"/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5"/>
      <c r="X951" s="125"/>
      <c r="Y951" s="125"/>
      <c r="Z951" s="125"/>
    </row>
    <row r="952" spans="1:26" ht="12.75" customHeight="1" x14ac:dyDescent="0.25">
      <c r="A952" s="125"/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5"/>
      <c r="X952" s="125"/>
      <c r="Y952" s="125"/>
      <c r="Z952" s="125"/>
    </row>
    <row r="953" spans="1:26" ht="12.75" customHeight="1" x14ac:dyDescent="0.25">
      <c r="A953" s="125"/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5"/>
      <c r="X953" s="125"/>
      <c r="Y953" s="125"/>
      <c r="Z953" s="125"/>
    </row>
    <row r="954" spans="1:26" ht="12.75" customHeight="1" x14ac:dyDescent="0.25">
      <c r="A954" s="125"/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5"/>
      <c r="X954" s="125"/>
      <c r="Y954" s="125"/>
      <c r="Z954" s="125"/>
    </row>
    <row r="955" spans="1:26" ht="12.75" customHeight="1" x14ac:dyDescent="0.25">
      <c r="A955" s="125"/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5"/>
      <c r="X955" s="125"/>
      <c r="Y955" s="125"/>
      <c r="Z955" s="125"/>
    </row>
    <row r="956" spans="1:26" ht="12.75" customHeight="1" x14ac:dyDescent="0.25">
      <c r="A956" s="125"/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5"/>
      <c r="X956" s="125"/>
      <c r="Y956" s="125"/>
      <c r="Z956" s="125"/>
    </row>
    <row r="957" spans="1:26" ht="12.75" customHeight="1" x14ac:dyDescent="0.25">
      <c r="A957" s="125"/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5"/>
      <c r="X957" s="125"/>
      <c r="Y957" s="125"/>
      <c r="Z957" s="125"/>
    </row>
    <row r="958" spans="1:26" ht="12.75" customHeight="1" x14ac:dyDescent="0.25">
      <c r="A958" s="125"/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5"/>
      <c r="X958" s="125"/>
      <c r="Y958" s="125"/>
      <c r="Z958" s="125"/>
    </row>
    <row r="959" spans="1:26" ht="12.75" customHeight="1" x14ac:dyDescent="0.25">
      <c r="A959" s="125"/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5"/>
      <c r="X959" s="125"/>
      <c r="Y959" s="125"/>
      <c r="Z959" s="125"/>
    </row>
    <row r="960" spans="1:26" ht="12.75" customHeight="1" x14ac:dyDescent="0.25">
      <c r="A960" s="125"/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5"/>
      <c r="X960" s="125"/>
      <c r="Y960" s="125"/>
      <c r="Z960" s="125"/>
    </row>
    <row r="961" spans="1:26" ht="12.75" customHeight="1" x14ac:dyDescent="0.25">
      <c r="A961" s="125"/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5"/>
      <c r="X961" s="125"/>
      <c r="Y961" s="125"/>
      <c r="Z961" s="125"/>
    </row>
    <row r="962" spans="1:26" ht="12.75" customHeight="1" x14ac:dyDescent="0.25">
      <c r="A962" s="125"/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5"/>
      <c r="X962" s="125"/>
      <c r="Y962" s="125"/>
      <c r="Z962" s="125"/>
    </row>
    <row r="963" spans="1:26" ht="12.75" customHeight="1" x14ac:dyDescent="0.25">
      <c r="A963" s="125"/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5"/>
      <c r="X963" s="125"/>
      <c r="Y963" s="125"/>
      <c r="Z963" s="125"/>
    </row>
    <row r="964" spans="1:26" ht="12.75" customHeight="1" x14ac:dyDescent="0.25">
      <c r="A964" s="125"/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5"/>
      <c r="X964" s="125"/>
      <c r="Y964" s="125"/>
      <c r="Z964" s="125"/>
    </row>
    <row r="965" spans="1:26" ht="12.75" customHeight="1" x14ac:dyDescent="0.25">
      <c r="A965" s="125"/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5"/>
      <c r="X965" s="125"/>
      <c r="Y965" s="125"/>
      <c r="Z965" s="125"/>
    </row>
    <row r="966" spans="1:26" ht="12.75" customHeight="1" x14ac:dyDescent="0.25">
      <c r="A966" s="125"/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5"/>
      <c r="X966" s="125"/>
      <c r="Y966" s="125"/>
      <c r="Z966" s="125"/>
    </row>
    <row r="967" spans="1:26" ht="12.75" customHeight="1" x14ac:dyDescent="0.25">
      <c r="A967" s="125"/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5"/>
      <c r="X967" s="125"/>
      <c r="Y967" s="125"/>
      <c r="Z967" s="125"/>
    </row>
    <row r="968" spans="1:26" ht="12.75" customHeight="1" x14ac:dyDescent="0.25">
      <c r="A968" s="125"/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5"/>
      <c r="X968" s="125"/>
      <c r="Y968" s="125"/>
      <c r="Z968" s="125"/>
    </row>
    <row r="969" spans="1:26" ht="12.75" customHeight="1" x14ac:dyDescent="0.25">
      <c r="A969" s="125"/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5"/>
      <c r="X969" s="125"/>
      <c r="Y969" s="125"/>
      <c r="Z969" s="125"/>
    </row>
    <row r="970" spans="1:26" ht="12.75" customHeight="1" x14ac:dyDescent="0.25">
      <c r="A970" s="125"/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5"/>
      <c r="X970" s="125"/>
      <c r="Y970" s="125"/>
      <c r="Z970" s="125"/>
    </row>
    <row r="971" spans="1:26" ht="12.75" customHeight="1" x14ac:dyDescent="0.25">
      <c r="A971" s="125"/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5"/>
      <c r="X971" s="125"/>
      <c r="Y971" s="125"/>
      <c r="Z971" s="125"/>
    </row>
    <row r="972" spans="1:26" ht="12.75" customHeight="1" x14ac:dyDescent="0.25">
      <c r="A972" s="125"/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5"/>
      <c r="X972" s="125"/>
      <c r="Y972" s="125"/>
      <c r="Z972" s="125"/>
    </row>
    <row r="973" spans="1:26" ht="12.75" customHeight="1" x14ac:dyDescent="0.25">
      <c r="A973" s="125"/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5"/>
      <c r="X973" s="125"/>
      <c r="Y973" s="125"/>
      <c r="Z973" s="125"/>
    </row>
    <row r="974" spans="1:26" ht="12.75" customHeight="1" x14ac:dyDescent="0.25">
      <c r="A974" s="125"/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5"/>
      <c r="X974" s="125"/>
      <c r="Y974" s="125"/>
      <c r="Z974" s="125"/>
    </row>
    <row r="975" spans="1:26" ht="12.75" customHeight="1" x14ac:dyDescent="0.25">
      <c r="A975" s="125"/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5"/>
      <c r="X975" s="125"/>
      <c r="Y975" s="125"/>
      <c r="Z975" s="125"/>
    </row>
    <row r="976" spans="1:26" ht="12.75" customHeight="1" x14ac:dyDescent="0.25">
      <c r="A976" s="125"/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5"/>
      <c r="X976" s="125"/>
      <c r="Y976" s="125"/>
      <c r="Z976" s="125"/>
    </row>
    <row r="977" spans="1:26" ht="12.75" customHeight="1" x14ac:dyDescent="0.25">
      <c r="A977" s="125"/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5"/>
      <c r="X977" s="125"/>
      <c r="Y977" s="125"/>
      <c r="Z977" s="125"/>
    </row>
    <row r="978" spans="1:26" ht="12.75" customHeight="1" x14ac:dyDescent="0.25">
      <c r="A978" s="125"/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5"/>
      <c r="X978" s="125"/>
      <c r="Y978" s="125"/>
      <c r="Z978" s="125"/>
    </row>
    <row r="979" spans="1:26" ht="12.75" customHeight="1" x14ac:dyDescent="0.25">
      <c r="A979" s="125"/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5"/>
      <c r="X979" s="125"/>
      <c r="Y979" s="125"/>
      <c r="Z979" s="125"/>
    </row>
    <row r="980" spans="1:26" ht="12.75" customHeight="1" x14ac:dyDescent="0.25">
      <c r="A980" s="125"/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5"/>
      <c r="X980" s="125"/>
      <c r="Y980" s="125"/>
      <c r="Z980" s="125"/>
    </row>
    <row r="981" spans="1:26" ht="12.75" customHeight="1" x14ac:dyDescent="0.25">
      <c r="A981" s="125"/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5"/>
      <c r="X981" s="125"/>
      <c r="Y981" s="125"/>
      <c r="Z981" s="125"/>
    </row>
    <row r="982" spans="1:26" ht="12.75" customHeight="1" x14ac:dyDescent="0.25">
      <c r="A982" s="125"/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5"/>
      <c r="X982" s="125"/>
      <c r="Y982" s="125"/>
      <c r="Z982" s="125"/>
    </row>
    <row r="983" spans="1:26" ht="12.75" customHeight="1" x14ac:dyDescent="0.25">
      <c r="A983" s="125"/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5"/>
      <c r="X983" s="125"/>
      <c r="Y983" s="125"/>
      <c r="Z983" s="125"/>
    </row>
    <row r="984" spans="1:26" ht="12.75" customHeight="1" x14ac:dyDescent="0.25">
      <c r="A984" s="125"/>
      <c r="B984" s="125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5"/>
      <c r="X984" s="125"/>
      <c r="Y984" s="125"/>
      <c r="Z984" s="125"/>
    </row>
    <row r="985" spans="1:26" ht="12.75" customHeight="1" x14ac:dyDescent="0.25">
      <c r="A985" s="125"/>
      <c r="B985" s="125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5"/>
      <c r="X985" s="125"/>
      <c r="Y985" s="125"/>
      <c r="Z985" s="125"/>
    </row>
    <row r="986" spans="1:26" ht="12.75" customHeight="1" x14ac:dyDescent="0.25">
      <c r="A986" s="125"/>
      <c r="B986" s="125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5"/>
      <c r="X986" s="125"/>
      <c r="Y986" s="125"/>
      <c r="Z986" s="125"/>
    </row>
    <row r="987" spans="1:26" ht="12.75" customHeight="1" x14ac:dyDescent="0.25">
      <c r="A987" s="125"/>
      <c r="B987" s="125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5"/>
      <c r="X987" s="125"/>
      <c r="Y987" s="125"/>
      <c r="Z987" s="125"/>
    </row>
    <row r="988" spans="1:26" ht="12.75" customHeight="1" x14ac:dyDescent="0.25">
      <c r="A988" s="125"/>
      <c r="B988" s="125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O988" s="125"/>
      <c r="P988" s="125"/>
      <c r="Q988" s="125"/>
      <c r="R988" s="125"/>
      <c r="S988" s="125"/>
      <c r="T988" s="125"/>
      <c r="U988" s="125"/>
      <c r="V988" s="125"/>
      <c r="W988" s="125"/>
      <c r="X988" s="125"/>
      <c r="Y988" s="125"/>
      <c r="Z988" s="125"/>
    </row>
    <row r="989" spans="1:26" ht="12.75" customHeight="1" x14ac:dyDescent="0.25">
      <c r="A989" s="125"/>
      <c r="B989" s="125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O989" s="125"/>
      <c r="P989" s="125"/>
      <c r="Q989" s="125"/>
      <c r="R989" s="125"/>
      <c r="S989" s="125"/>
      <c r="T989" s="125"/>
      <c r="U989" s="125"/>
      <c r="V989" s="125"/>
      <c r="W989" s="125"/>
      <c r="X989" s="125"/>
      <c r="Y989" s="125"/>
      <c r="Z989" s="125"/>
    </row>
    <row r="990" spans="1:26" ht="12.75" customHeight="1" x14ac:dyDescent="0.25">
      <c r="A990" s="125"/>
      <c r="B990" s="125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O990" s="125"/>
      <c r="P990" s="125"/>
      <c r="Q990" s="125"/>
      <c r="R990" s="125"/>
      <c r="S990" s="125"/>
      <c r="T990" s="125"/>
      <c r="U990" s="125"/>
      <c r="V990" s="125"/>
      <c r="W990" s="125"/>
      <c r="X990" s="125"/>
      <c r="Y990" s="125"/>
      <c r="Z990" s="125"/>
    </row>
    <row r="991" spans="1:26" ht="12.75" customHeight="1" x14ac:dyDescent="0.25">
      <c r="A991" s="125"/>
      <c r="B991" s="125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O991" s="125"/>
      <c r="P991" s="125"/>
      <c r="Q991" s="125"/>
      <c r="R991" s="125"/>
      <c r="S991" s="125"/>
      <c r="T991" s="125"/>
      <c r="U991" s="125"/>
      <c r="V991" s="125"/>
      <c r="W991" s="125"/>
      <c r="X991" s="125"/>
      <c r="Y991" s="125"/>
      <c r="Z991" s="125"/>
    </row>
    <row r="992" spans="1:26" ht="12.75" customHeight="1" x14ac:dyDescent="0.25">
      <c r="A992" s="125"/>
      <c r="B992" s="125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O992" s="125"/>
      <c r="P992" s="125"/>
      <c r="Q992" s="125"/>
      <c r="R992" s="125"/>
      <c r="S992" s="125"/>
      <c r="T992" s="125"/>
      <c r="U992" s="125"/>
      <c r="V992" s="125"/>
      <c r="W992" s="125"/>
      <c r="X992" s="125"/>
      <c r="Y992" s="125"/>
      <c r="Z992" s="125"/>
    </row>
    <row r="993" spans="1:26" ht="12.75" customHeight="1" x14ac:dyDescent="0.25">
      <c r="A993" s="125"/>
      <c r="B993" s="125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O993" s="125"/>
      <c r="P993" s="125"/>
      <c r="Q993" s="125"/>
      <c r="R993" s="125"/>
      <c r="S993" s="125"/>
      <c r="T993" s="125"/>
      <c r="U993" s="125"/>
      <c r="V993" s="125"/>
      <c r="W993" s="125"/>
      <c r="X993" s="125"/>
      <c r="Y993" s="125"/>
      <c r="Z993" s="125"/>
    </row>
    <row r="994" spans="1:26" ht="12.75" customHeight="1" x14ac:dyDescent="0.25">
      <c r="A994" s="125"/>
      <c r="B994" s="125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O994" s="125"/>
      <c r="P994" s="125"/>
      <c r="Q994" s="125"/>
      <c r="R994" s="125"/>
      <c r="S994" s="125"/>
      <c r="T994" s="125"/>
      <c r="U994" s="125"/>
      <c r="V994" s="125"/>
      <c r="W994" s="125"/>
      <c r="X994" s="125"/>
      <c r="Y994" s="125"/>
      <c r="Z994" s="125"/>
    </row>
    <row r="995" spans="1:26" ht="12.75" customHeight="1" x14ac:dyDescent="0.25">
      <c r="A995" s="125"/>
      <c r="B995" s="125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5"/>
      <c r="N995" s="125"/>
      <c r="O995" s="125"/>
      <c r="P995" s="125"/>
      <c r="Q995" s="125"/>
      <c r="R995" s="125"/>
      <c r="S995" s="125"/>
      <c r="T995" s="125"/>
      <c r="U995" s="125"/>
      <c r="V995" s="125"/>
      <c r="W995" s="125"/>
      <c r="X995" s="125"/>
      <c r="Y995" s="125"/>
      <c r="Z995" s="125"/>
    </row>
    <row r="996" spans="1:26" ht="12.75" customHeight="1" x14ac:dyDescent="0.25">
      <c r="A996" s="125"/>
      <c r="B996" s="125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5"/>
      <c r="N996" s="125"/>
      <c r="O996" s="125"/>
      <c r="P996" s="125"/>
      <c r="Q996" s="125"/>
      <c r="R996" s="125"/>
      <c r="S996" s="125"/>
      <c r="T996" s="125"/>
      <c r="U996" s="125"/>
      <c r="V996" s="125"/>
      <c r="W996" s="125"/>
      <c r="X996" s="125"/>
      <c r="Y996" s="125"/>
      <c r="Z996" s="125"/>
    </row>
    <row r="997" spans="1:26" ht="12.75" customHeight="1" x14ac:dyDescent="0.25">
      <c r="A997" s="125"/>
      <c r="B997" s="125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5"/>
      <c r="N997" s="125"/>
      <c r="O997" s="125"/>
      <c r="P997" s="125"/>
      <c r="Q997" s="125"/>
      <c r="R997" s="125"/>
      <c r="S997" s="125"/>
      <c r="T997" s="125"/>
      <c r="U997" s="125"/>
      <c r="V997" s="125"/>
      <c r="W997" s="125"/>
      <c r="X997" s="125"/>
      <c r="Y997" s="125"/>
      <c r="Z997" s="125"/>
    </row>
    <row r="998" spans="1:26" ht="12.75" customHeight="1" x14ac:dyDescent="0.25">
      <c r="A998" s="125"/>
      <c r="B998" s="125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5"/>
      <c r="N998" s="125"/>
      <c r="O998" s="125"/>
      <c r="P998" s="125"/>
      <c r="Q998" s="125"/>
      <c r="R998" s="125"/>
      <c r="S998" s="125"/>
      <c r="T998" s="125"/>
      <c r="U998" s="125"/>
      <c r="V998" s="125"/>
      <c r="W998" s="125"/>
      <c r="X998" s="125"/>
      <c r="Y998" s="125"/>
      <c r="Z998" s="125"/>
    </row>
    <row r="999" spans="1:26" ht="12.75" customHeight="1" x14ac:dyDescent="0.25">
      <c r="A999" s="125"/>
      <c r="B999" s="125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5"/>
      <c r="N999" s="125"/>
      <c r="O999" s="125"/>
      <c r="P999" s="125"/>
      <c r="Q999" s="125"/>
      <c r="R999" s="125"/>
      <c r="S999" s="125"/>
      <c r="T999" s="125"/>
      <c r="U999" s="125"/>
      <c r="V999" s="125"/>
      <c r="W999" s="125"/>
      <c r="X999" s="125"/>
      <c r="Y999" s="125"/>
      <c r="Z999" s="125"/>
    </row>
    <row r="1000" spans="1:26" ht="12.75" customHeight="1" x14ac:dyDescent="0.25">
      <c r="A1000" s="125"/>
      <c r="B1000" s="125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5"/>
      <c r="N1000" s="125"/>
      <c r="O1000" s="125"/>
      <c r="P1000" s="125"/>
      <c r="Q1000" s="125"/>
      <c r="R1000" s="125"/>
      <c r="S1000" s="125"/>
      <c r="T1000" s="125"/>
      <c r="U1000" s="125"/>
      <c r="V1000" s="125"/>
      <c r="W1000" s="125"/>
      <c r="X1000" s="125"/>
      <c r="Y1000" s="125"/>
      <c r="Z1000" s="125"/>
    </row>
  </sheetData>
  <pageMargins left="0.905555555555556" right="0.51180555555555496" top="0.74791666666666701" bottom="0.74791666666666701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1078"/>
  <sheetViews>
    <sheetView workbookViewId="0"/>
  </sheetViews>
  <sheetFormatPr defaultColWidth="12.6640625" defaultRowHeight="15" customHeight="1" x14ac:dyDescent="0.25"/>
  <cols>
    <col min="1" max="1" width="45.77734375" customWidth="1"/>
    <col min="2" max="2" width="16" customWidth="1"/>
    <col min="3" max="3" width="11.88671875" customWidth="1"/>
    <col min="4" max="4" width="14.77734375" customWidth="1"/>
    <col min="5" max="5" width="15.33203125" customWidth="1"/>
    <col min="6" max="6" width="13.21875" customWidth="1"/>
    <col min="7" max="7" width="37.77734375" customWidth="1"/>
    <col min="8" max="8" width="9.109375" customWidth="1"/>
    <col min="9" max="9" width="14.6640625" customWidth="1"/>
    <col min="10" max="10" width="13.33203125" customWidth="1"/>
    <col min="11" max="12" width="9.109375" customWidth="1"/>
    <col min="13" max="26" width="8.6640625" customWidth="1"/>
  </cols>
  <sheetData>
    <row r="1" spans="1:26" ht="12.75" customHeight="1" x14ac:dyDescent="0.25">
      <c r="A1" s="2" t="s">
        <v>207</v>
      </c>
      <c r="B1" s="1"/>
      <c r="C1" s="1"/>
      <c r="D1" s="3"/>
      <c r="E1" s="3"/>
      <c r="F1" s="3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5">
      <c r="A2" s="4" t="s">
        <v>208</v>
      </c>
      <c r="B2" s="1"/>
      <c r="C2" s="1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5">
      <c r="A3" s="4" t="s">
        <v>209</v>
      </c>
      <c r="B3" s="1"/>
      <c r="C3" s="1"/>
      <c r="D3" s="3"/>
      <c r="E3" s="3"/>
      <c r="F3" s="3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5">
      <c r="A4" s="4" t="s">
        <v>210</v>
      </c>
      <c r="B4" s="1"/>
      <c r="C4" s="1"/>
      <c r="D4" s="3"/>
      <c r="E4" s="3"/>
      <c r="F4" s="3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23" t="s">
        <v>211</v>
      </c>
      <c r="B5" s="1"/>
      <c r="C5" s="224"/>
      <c r="D5" s="224"/>
      <c r="E5" s="224"/>
      <c r="F5" s="224"/>
      <c r="G5" s="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235" t="s">
        <v>212</v>
      </c>
      <c r="B6" s="224"/>
      <c r="C6" s="224"/>
      <c r="D6" s="224"/>
      <c r="E6" s="224"/>
      <c r="F6" s="224"/>
      <c r="G6" s="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5">
      <c r="A7" s="1"/>
      <c r="B7" s="224"/>
      <c r="C7" s="224"/>
      <c r="D7" s="224"/>
      <c r="E7" s="224"/>
      <c r="F7" s="224"/>
      <c r="G7" s="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5">
      <c r="A8" s="4" t="s">
        <v>213</v>
      </c>
      <c r="B8" s="224"/>
      <c r="C8" s="224"/>
      <c r="D8" s="224"/>
      <c r="E8" s="224"/>
      <c r="F8" s="224"/>
      <c r="G8" s="3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5">
      <c r="A9" s="4" t="s">
        <v>214</v>
      </c>
      <c r="B9" s="224"/>
      <c r="C9" s="224"/>
      <c r="D9" s="224"/>
      <c r="E9" s="224"/>
      <c r="F9" s="22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25">
      <c r="A10" s="1"/>
      <c r="B10" s="224"/>
      <c r="C10" s="224"/>
      <c r="D10" s="3"/>
      <c r="E10" s="3"/>
      <c r="F10" s="3"/>
      <c r="G10" s="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7.25" customHeight="1" x14ac:dyDescent="0.25">
      <c r="A11" s="674" t="s">
        <v>215</v>
      </c>
      <c r="B11" s="559"/>
      <c r="C11" s="559"/>
      <c r="D11" s="559"/>
      <c r="E11" s="559"/>
      <c r="F11" s="632"/>
      <c r="G11" s="233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 ht="21.75" customHeight="1" x14ac:dyDescent="0.25">
      <c r="A12" s="675" t="s">
        <v>216</v>
      </c>
      <c r="B12" s="676"/>
      <c r="C12" s="676"/>
      <c r="D12" s="676"/>
      <c r="E12" s="676"/>
      <c r="F12" s="677"/>
      <c r="G12" s="233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0.5" customHeight="1" x14ac:dyDescent="0.25">
      <c r="A13" s="236"/>
      <c r="B13" s="224"/>
      <c r="C13" s="224"/>
      <c r="D13" s="3"/>
      <c r="E13" s="3"/>
      <c r="F13" s="237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678" t="s">
        <v>217</v>
      </c>
      <c r="B14" s="618"/>
      <c r="C14" s="618"/>
      <c r="D14" s="618"/>
      <c r="E14" s="618"/>
      <c r="F14" s="619"/>
      <c r="G14" s="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238" t="s">
        <v>218</v>
      </c>
      <c r="B15" s="239"/>
      <c r="C15" s="239"/>
      <c r="D15" s="240"/>
      <c r="E15" s="241" t="s">
        <v>219</v>
      </c>
      <c r="F15" s="242" t="s">
        <v>220</v>
      </c>
      <c r="G15" s="3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243" t="str">
        <f>A103</f>
        <v>1. Mão-de-obra</v>
      </c>
      <c r="B16" s="244"/>
      <c r="C16" s="244"/>
      <c r="D16" s="244"/>
      <c r="E16" s="245">
        <f>+F191</f>
        <v>513866.60278499778</v>
      </c>
      <c r="F16" s="246">
        <f t="shared" ref="F16:F78" si="0">IFERROR(E16/$E$79,0)</f>
        <v>0.35294711291423503</v>
      </c>
      <c r="G16" s="31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15.75" customHeight="1" x14ac:dyDescent="0.25">
      <c r="A17" s="247" t="str">
        <f>A105</f>
        <v>1.1. Operários/Agentes de Limpeza</v>
      </c>
      <c r="B17" s="248"/>
      <c r="C17" s="248"/>
      <c r="D17" s="248"/>
      <c r="E17" s="249">
        <f>F113</f>
        <v>323184.68597772002</v>
      </c>
      <c r="F17" s="250">
        <f t="shared" si="0"/>
        <v>0.22197804106303384</v>
      </c>
      <c r="G17" s="3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247" t="str">
        <f>A115</f>
        <v>1.2. Encarregado de Equipe</v>
      </c>
      <c r="B18" s="248"/>
      <c r="C18" s="248"/>
      <c r="D18" s="248"/>
      <c r="E18" s="249">
        <f>F123</f>
        <v>24238.851448329002</v>
      </c>
      <c r="F18" s="250">
        <f t="shared" si="0"/>
        <v>1.6648353079727538E-2</v>
      </c>
      <c r="G18" s="3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247" t="str">
        <f>A125</f>
        <v>1.3. Motorista Caminhão</v>
      </c>
      <c r="B19" s="248"/>
      <c r="C19" s="248"/>
      <c r="D19" s="248"/>
      <c r="E19" s="249">
        <f>F135</f>
        <v>30322.527317596803</v>
      </c>
      <c r="F19" s="250">
        <f t="shared" si="0"/>
        <v>2.0826900240268474E-2</v>
      </c>
      <c r="G19" s="3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247" t="str">
        <f>A137</f>
        <v>1.4. Motorista Ônibus Urbano</v>
      </c>
      <c r="B20" s="248"/>
      <c r="C20" s="248"/>
      <c r="D20" s="248"/>
      <c r="E20" s="249">
        <f>F147</f>
        <v>24372.167614064398</v>
      </c>
      <c r="F20" s="250">
        <f t="shared" si="0"/>
        <v>1.6739920726945877E-2</v>
      </c>
      <c r="G20" s="3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247" t="str">
        <f>A149</f>
        <v>1.5. Operador de Máquina Rodoviária (Minicarregadeira e Trator Capinadeira)</v>
      </c>
      <c r="B21" s="248"/>
      <c r="C21" s="248"/>
      <c r="D21" s="248"/>
      <c r="E21" s="249">
        <f>F159</f>
        <v>28427.814546518406</v>
      </c>
      <c r="F21" s="250">
        <f t="shared" si="0"/>
        <v>1.9525524749568122E-2</v>
      </c>
      <c r="G21" s="3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247" t="str">
        <f>A162</f>
        <v>1.6. Vale Transporte</v>
      </c>
      <c r="B22" s="248"/>
      <c r="C22" s="248"/>
      <c r="D22" s="248"/>
      <c r="E22" s="249">
        <f>F171</f>
        <v>17612.235880769233</v>
      </c>
      <c r="F22" s="250">
        <f t="shared" si="0"/>
        <v>1.2096890073011532E-2</v>
      </c>
      <c r="G22" s="3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247" t="str">
        <f>A173</f>
        <v>1.7. Vale-refeição (diário)</v>
      </c>
      <c r="B23" s="248"/>
      <c r="C23" s="248"/>
      <c r="D23" s="248"/>
      <c r="E23" s="249">
        <f>F180</f>
        <v>63702.720000000001</v>
      </c>
      <c r="F23" s="250">
        <f t="shared" si="0"/>
        <v>4.3753945064593139E-2</v>
      </c>
      <c r="G23" s="3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247" t="str">
        <f>A182</f>
        <v>1.8. Auxílio Alimentação (mensal)</v>
      </c>
      <c r="B24" s="248"/>
      <c r="C24" s="248"/>
      <c r="D24" s="248"/>
      <c r="E24" s="249">
        <f>F189</f>
        <v>2005.6</v>
      </c>
      <c r="F24" s="250">
        <f t="shared" si="0"/>
        <v>1.3775379170865546E-3</v>
      </c>
      <c r="G24" s="3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679" t="str">
        <f>A193</f>
        <v>2. Uniformes e Equipamentos de Proteção Individual</v>
      </c>
      <c r="B25" s="544"/>
      <c r="C25" s="544"/>
      <c r="D25" s="244"/>
      <c r="E25" s="245">
        <f>+F269</f>
        <v>14932.250000000002</v>
      </c>
      <c r="F25" s="246">
        <f t="shared" si="0"/>
        <v>1.0256153052660404E-2</v>
      </c>
      <c r="G25" s="31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 ht="15.75" customHeight="1" x14ac:dyDescent="0.25">
      <c r="A26" s="251" t="str">
        <f>A271</f>
        <v>3. Veículos e Equipamentos</v>
      </c>
      <c r="B26" s="252"/>
      <c r="C26" s="244"/>
      <c r="D26" s="244"/>
      <c r="E26" s="245">
        <f>+F724</f>
        <v>630376.67993458721</v>
      </c>
      <c r="F26" s="246">
        <f t="shared" si="0"/>
        <v>0.4329715689354951</v>
      </c>
      <c r="G26" s="31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6" ht="15.75" customHeight="1" x14ac:dyDescent="0.25">
      <c r="A27" s="680" t="str">
        <f>A273</f>
        <v>3.1 Caminhão Basculante com capacidade de 6m³ – Pot. Min. 136 Kw (185CV)</v>
      </c>
      <c r="B27" s="544"/>
      <c r="C27" s="544"/>
      <c r="D27" s="562"/>
      <c r="E27" s="249">
        <f>SUM(E28:E33)</f>
        <v>226372.82627117573</v>
      </c>
      <c r="F27" s="250">
        <f t="shared" si="0"/>
        <v>0.15548322276954124</v>
      </c>
      <c r="G27" s="3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254" t="s">
        <v>221</v>
      </c>
      <c r="B28" s="255"/>
      <c r="C28" s="248"/>
      <c r="D28" s="248"/>
      <c r="E28" s="249">
        <f>F284</f>
        <v>34206.372114857142</v>
      </c>
      <c r="F28" s="250">
        <f t="shared" si="0"/>
        <v>2.3494502689563178E-2</v>
      </c>
      <c r="G28" s="3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254" t="s">
        <v>222</v>
      </c>
      <c r="B29" s="255"/>
      <c r="C29" s="248"/>
      <c r="D29" s="248"/>
      <c r="E29" s="249">
        <f>F295</f>
        <v>43444.007439175715</v>
      </c>
      <c r="F29" s="250">
        <f t="shared" si="0"/>
        <v>2.983933362467835E-2</v>
      </c>
      <c r="G29" s="3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256" t="str">
        <f>A297</f>
        <v>3.1.3. Impostos e Seguros - Caminhão</v>
      </c>
      <c r="B30" s="255"/>
      <c r="C30" s="248"/>
      <c r="D30" s="248"/>
      <c r="E30" s="249">
        <f>F303</f>
        <v>4753.6876000000002</v>
      </c>
      <c r="F30" s="250">
        <f t="shared" si="0"/>
        <v>3.2650503166055957E-3</v>
      </c>
      <c r="G30" s="3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256" t="str">
        <f>A305</f>
        <v>3.1.4. Consumos</v>
      </c>
      <c r="B31" s="255"/>
      <c r="C31" s="248"/>
      <c r="D31" s="248"/>
      <c r="E31" s="249">
        <f>F313</f>
        <v>137428.17500000002</v>
      </c>
      <c r="F31" s="250">
        <f t="shared" si="0"/>
        <v>9.4391963471532975E-2</v>
      </c>
      <c r="G31" s="3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256" t="str">
        <f>A315</f>
        <v>3.1.5. Manutenção</v>
      </c>
      <c r="B32" s="255"/>
      <c r="C32" s="248"/>
      <c r="D32" s="248"/>
      <c r="E32" s="249">
        <f>F318</f>
        <v>6382.844357142857</v>
      </c>
      <c r="F32" s="250">
        <f t="shared" si="0"/>
        <v>4.3840297770374155E-3</v>
      </c>
      <c r="G32" s="3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256" t="str">
        <f>A320</f>
        <v>3.1.6. Pneus</v>
      </c>
      <c r="B33" s="255"/>
      <c r="C33" s="248"/>
      <c r="D33" s="248"/>
      <c r="E33" s="249">
        <f>F327</f>
        <v>157.73975999999999</v>
      </c>
      <c r="F33" s="250">
        <f t="shared" si="0"/>
        <v>1.0834289012372008E-4</v>
      </c>
      <c r="G33" s="3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256" t="str">
        <f>A329</f>
        <v>3.1.7. Locação de Banheiro Químico</v>
      </c>
      <c r="B34" s="255"/>
      <c r="C34" s="248"/>
      <c r="D34" s="248"/>
      <c r="E34" s="249">
        <f>F331</f>
        <v>36432</v>
      </c>
      <c r="F34" s="250">
        <f t="shared" si="0"/>
        <v>2.5023165833315396E-2</v>
      </c>
      <c r="G34" s="3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256" t="str">
        <f>A334</f>
        <v>3.1.8. Destinação Final dos Resíduos</v>
      </c>
      <c r="B35" s="255"/>
      <c r="C35" s="248"/>
      <c r="D35" s="248"/>
      <c r="E35" s="249">
        <f>F336</f>
        <v>71566.337266666669</v>
      </c>
      <c r="F35" s="250">
        <f t="shared" si="0"/>
        <v>4.9155037480972212E-2</v>
      </c>
      <c r="G35" s="3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256" t="str">
        <f>A338</f>
        <v>3.1.9. Monitoramento da Frota</v>
      </c>
      <c r="B36" s="255"/>
      <c r="C36" s="248"/>
      <c r="D36" s="248"/>
      <c r="E36" s="249">
        <f>F346</f>
        <v>458.42</v>
      </c>
      <c r="F36" s="250">
        <f t="shared" si="0"/>
        <v>3.1486384720324009E-4</v>
      </c>
      <c r="G36" s="3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0.75" customHeight="1" x14ac:dyDescent="0.25">
      <c r="A37" s="680" t="str">
        <f>A350</f>
        <v>3.2. Retroescavadeira sobre rodas com carregadeira, tração 4x4, potência líq. 88 HP</v>
      </c>
      <c r="B37" s="544"/>
      <c r="C37" s="544"/>
      <c r="D37" s="562"/>
      <c r="E37" s="249">
        <f>SUM(E38:E43)</f>
        <v>63484.352524731999</v>
      </c>
      <c r="F37" s="250">
        <f t="shared" si="0"/>
        <v>4.3603960283460245E-2</v>
      </c>
      <c r="G37" s="3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254" t="s">
        <v>223</v>
      </c>
      <c r="B38" s="255"/>
      <c r="C38" s="248"/>
      <c r="D38" s="248"/>
      <c r="E38" s="249">
        <f>F361</f>
        <v>15058.346790399997</v>
      </c>
      <c r="F38" s="250">
        <f t="shared" si="0"/>
        <v>1.034276210232081E-2</v>
      </c>
      <c r="G38" s="3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254" t="s">
        <v>224</v>
      </c>
      <c r="B39" s="255"/>
      <c r="C39" s="248"/>
      <c r="D39" s="248"/>
      <c r="E39" s="249">
        <f>F372</f>
        <v>15503.065638498667</v>
      </c>
      <c r="F39" s="250">
        <f t="shared" si="0"/>
        <v>1.0648215371017945E-2</v>
      </c>
      <c r="G39" s="3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256" t="str">
        <f>A374</f>
        <v>3.2.3. Impostos e Seguros</v>
      </c>
      <c r="B40" s="255"/>
      <c r="C40" s="248"/>
      <c r="D40" s="248"/>
      <c r="E40" s="249">
        <f>F380</f>
        <v>3694.6738</v>
      </c>
      <c r="F40" s="250">
        <f t="shared" si="0"/>
        <v>2.5376711461738461E-3</v>
      </c>
      <c r="G40" s="3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256" t="str">
        <f>A382</f>
        <v>3.2.4. Consumos</v>
      </c>
      <c r="B41" s="255"/>
      <c r="C41" s="248"/>
      <c r="D41" s="248"/>
      <c r="E41" s="249">
        <f>F390</f>
        <v>17746.261812500001</v>
      </c>
      <c r="F41" s="250">
        <f t="shared" si="0"/>
        <v>1.2188945220015913E-2</v>
      </c>
      <c r="G41" s="3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256" t="str">
        <f>A392</f>
        <v>3.2.5. Manutenção</v>
      </c>
      <c r="B42" s="255"/>
      <c r="C42" s="248"/>
      <c r="D42" s="248"/>
      <c r="E42" s="249">
        <f>F395</f>
        <v>4732.7778166666658</v>
      </c>
      <c r="F42" s="250">
        <f t="shared" si="0"/>
        <v>3.2506885199463753E-3</v>
      </c>
      <c r="G42" s="3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256" t="str">
        <f>A397</f>
        <v>3.2.6. Pneus</v>
      </c>
      <c r="B43" s="255"/>
      <c r="C43" s="248"/>
      <c r="D43" s="248"/>
      <c r="E43" s="249">
        <f>F409</f>
        <v>6749.2266666666674</v>
      </c>
      <c r="F43" s="250">
        <f t="shared" si="0"/>
        <v>4.6356779239853565E-3</v>
      </c>
      <c r="G43" s="3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253" t="str">
        <f>A410</f>
        <v>3.2.7. Monitoramento da Frota</v>
      </c>
      <c r="B44" s="257"/>
      <c r="C44" s="257"/>
      <c r="D44" s="257"/>
      <c r="E44" s="249">
        <f>F418</f>
        <v>230.46</v>
      </c>
      <c r="F44" s="250">
        <f t="shared" si="0"/>
        <v>1.5829048083953299E-4</v>
      </c>
      <c r="G44" s="3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680" t="s">
        <v>225</v>
      </c>
      <c r="B45" s="544"/>
      <c r="C45" s="544"/>
      <c r="D45" s="562"/>
      <c r="E45" s="249">
        <f>SUM(E46:E51)</f>
        <v>47717.272795890101</v>
      </c>
      <c r="F45" s="250">
        <f t="shared" si="0"/>
        <v>3.2774407945902154E-2</v>
      </c>
      <c r="G45" s="3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254" t="s">
        <v>226</v>
      </c>
      <c r="B46" s="255"/>
      <c r="C46" s="248"/>
      <c r="D46" s="248"/>
      <c r="E46" s="249">
        <f>F439</f>
        <v>7882.0666474166665</v>
      </c>
      <c r="F46" s="250">
        <f t="shared" si="0"/>
        <v>5.4137642958814102E-3</v>
      </c>
      <c r="G46" s="3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254" t="s">
        <v>227</v>
      </c>
      <c r="B47" s="255"/>
      <c r="C47" s="248"/>
      <c r="D47" s="248"/>
      <c r="E47" s="249">
        <f>F455</f>
        <v>9083.2249175151028</v>
      </c>
      <c r="F47" s="250">
        <f t="shared" si="0"/>
        <v>6.2387747972190103E-3</v>
      </c>
      <c r="G47" s="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256" t="str">
        <f>A457</f>
        <v>3.3.3. Impostos e Seguros</v>
      </c>
      <c r="B48" s="255"/>
      <c r="C48" s="248"/>
      <c r="D48" s="248"/>
      <c r="E48" s="249">
        <f>F463</f>
        <v>1632.7128499999999</v>
      </c>
      <c r="F48" s="250">
        <f t="shared" si="0"/>
        <v>1.1214219478407718E-3</v>
      </c>
      <c r="G48" s="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256" t="str">
        <f>A465</f>
        <v>3.3.4. Consumos</v>
      </c>
      <c r="B49" s="255"/>
      <c r="C49" s="248"/>
      <c r="D49" s="248"/>
      <c r="E49" s="249">
        <f>F473</f>
        <v>26638.316015624998</v>
      </c>
      <c r="F49" s="250">
        <f t="shared" si="0"/>
        <v>1.8296415216821633E-2</v>
      </c>
      <c r="G49" s="3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256" t="str">
        <f>A475</f>
        <v>3.3.5. Manutenção</v>
      </c>
      <c r="B50" s="255"/>
      <c r="C50" s="248"/>
      <c r="D50" s="248"/>
      <c r="E50" s="249">
        <f>F478</f>
        <v>2225.7083333333335</v>
      </c>
      <c r="F50" s="250">
        <f t="shared" si="0"/>
        <v>1.5287183992531846E-3</v>
      </c>
      <c r="G50" s="3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256" t="str">
        <f>A480</f>
        <v>3.3.6. Pneus</v>
      </c>
      <c r="B51" s="255"/>
      <c r="C51" s="248"/>
      <c r="D51" s="248"/>
      <c r="E51" s="249">
        <f>F493</f>
        <v>255.244032</v>
      </c>
      <c r="F51" s="250">
        <f t="shared" si="0"/>
        <v>1.7531328888614574E-4</v>
      </c>
      <c r="G51" s="3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256" t="str">
        <f>A495</f>
        <v>3.3.7. Monitoramento da Frota</v>
      </c>
      <c r="B52" s="255"/>
      <c r="C52" s="248"/>
      <c r="D52" s="248"/>
      <c r="E52" s="249">
        <f>F503</f>
        <v>173.47</v>
      </c>
      <c r="F52" s="250">
        <f t="shared" si="0"/>
        <v>1.1914713924860622E-4</v>
      </c>
      <c r="G52" s="3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256" t="s">
        <v>228</v>
      </c>
      <c r="B53" s="255"/>
      <c r="C53" s="248"/>
      <c r="D53" s="248"/>
      <c r="E53" s="249">
        <f>SUM(E54:E59)</f>
        <v>25887.134369558677</v>
      </c>
      <c r="F53" s="250">
        <f t="shared" si="0"/>
        <v>1.7780469265447556E-2</v>
      </c>
      <c r="G53" s="3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254" t="s">
        <v>229</v>
      </c>
      <c r="B54" s="255"/>
      <c r="C54" s="248"/>
      <c r="D54" s="248"/>
      <c r="E54" s="249">
        <f>F522</f>
        <v>3404.8295149444448</v>
      </c>
      <c r="F54" s="250">
        <f t="shared" si="0"/>
        <v>2.3385928191321272E-3</v>
      </c>
      <c r="G54" s="3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254" t="s">
        <v>230</v>
      </c>
      <c r="B55" s="255"/>
      <c r="C55" s="248"/>
      <c r="D55" s="248"/>
      <c r="E55" s="249">
        <f>F538</f>
        <v>3923.6958621975691</v>
      </c>
      <c r="F55" s="250">
        <f t="shared" si="0"/>
        <v>2.6949739854870225E-3</v>
      </c>
      <c r="G55" s="3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256" t="str">
        <f>A540</f>
        <v>3.4.3. Impostos e Seguros</v>
      </c>
      <c r="B56" s="255"/>
      <c r="C56" s="248"/>
      <c r="D56" s="248"/>
      <c r="E56" s="249">
        <f>F546</f>
        <v>544.48761666666667</v>
      </c>
      <c r="F56" s="250">
        <f t="shared" si="0"/>
        <v>3.7397902739450656E-4</v>
      </c>
      <c r="G56" s="3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256" t="str">
        <f>A548</f>
        <v>3.4.4. Consumos</v>
      </c>
      <c r="B57" s="255"/>
      <c r="C57" s="248"/>
      <c r="D57" s="248"/>
      <c r="E57" s="249">
        <f>F556</f>
        <v>8879.4386718749993</v>
      </c>
      <c r="F57" s="250">
        <f t="shared" si="0"/>
        <v>6.0988050722738775E-3</v>
      </c>
      <c r="G57" s="3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256" t="str">
        <f>A558</f>
        <v>3.4.5. Manutenção</v>
      </c>
      <c r="B58" s="255"/>
      <c r="C58" s="248"/>
      <c r="D58" s="248"/>
      <c r="E58" s="249">
        <f>F556</f>
        <v>8879.4386718749993</v>
      </c>
      <c r="F58" s="250">
        <f t="shared" si="0"/>
        <v>6.0988050722738775E-3</v>
      </c>
      <c r="G58" s="3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256" t="str">
        <f>A563</f>
        <v>3.4.6. Pneus</v>
      </c>
      <c r="B59" s="255"/>
      <c r="C59" s="248"/>
      <c r="D59" s="248"/>
      <c r="E59" s="249">
        <f>F576</f>
        <v>255.244032</v>
      </c>
      <c r="F59" s="250">
        <f t="shared" si="0"/>
        <v>1.7531328888614574E-4</v>
      </c>
      <c r="G59" s="3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253" t="str">
        <f>A578</f>
        <v>3.4.7. Monitoramento da Frota</v>
      </c>
      <c r="B60" s="257"/>
      <c r="C60" s="257"/>
      <c r="D60" s="257"/>
      <c r="E60" s="249">
        <f>F586</f>
        <v>59.49</v>
      </c>
      <c r="F60" s="250">
        <f t="shared" si="0"/>
        <v>4.086045606675266E-5</v>
      </c>
      <c r="G60" s="3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680" t="str">
        <f>A589</f>
        <v>3.5. Veículo para transporte de pessoal (Miniônibus) – Mín. 30 lugares, Pot. Min 81 Kw (110 Cv)</v>
      </c>
      <c r="B61" s="544"/>
      <c r="C61" s="544"/>
      <c r="D61" s="562"/>
      <c r="E61" s="249">
        <f>SUM(E62:E67)</f>
        <v>60353.36533342857</v>
      </c>
      <c r="F61" s="250">
        <f t="shared" si="0"/>
        <v>4.145345491153523E-2</v>
      </c>
      <c r="G61" s="3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256" t="str">
        <f>A591</f>
        <v>3.5.1 Depreciação</v>
      </c>
      <c r="B62" s="255"/>
      <c r="C62" s="248"/>
      <c r="D62" s="248"/>
      <c r="E62" s="249">
        <f>F600</f>
        <v>14440.890476190476</v>
      </c>
      <c r="F62" s="250">
        <f t="shared" si="0"/>
        <v>9.918664832193105E-3</v>
      </c>
      <c r="G62" s="3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256" t="str">
        <f>A602</f>
        <v>3.5.2 Remuneração de Capital</v>
      </c>
      <c r="B63" s="255"/>
      <c r="C63" s="248"/>
      <c r="D63" s="248"/>
      <c r="E63" s="249">
        <f>F611</f>
        <v>18340.739297619046</v>
      </c>
      <c r="F63" s="250">
        <f t="shared" si="0"/>
        <v>1.2597259578116105E-2</v>
      </c>
      <c r="G63" s="3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256" t="str">
        <f>A613</f>
        <v>3.5.3. Impostos e Seguros - Caminhão</v>
      </c>
      <c r="B64" s="255"/>
      <c r="C64" s="248"/>
      <c r="D64" s="248"/>
      <c r="E64" s="249">
        <f>F619</f>
        <v>2563.2871333333333</v>
      </c>
      <c r="F64" s="250">
        <f t="shared" si="0"/>
        <v>1.7605829769379564E-3</v>
      </c>
      <c r="G64" s="3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256" t="str">
        <f>A621</f>
        <v>3.5.4. Consumos</v>
      </c>
      <c r="B65" s="255"/>
      <c r="C65" s="248"/>
      <c r="D65" s="248"/>
      <c r="E65" s="249">
        <f>F629</f>
        <v>19429.875</v>
      </c>
      <c r="F65" s="250">
        <f t="shared" si="0"/>
        <v>1.3345327850394955E-2</v>
      </c>
      <c r="G65" s="3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256" t="str">
        <f>A631</f>
        <v>3.5.5. Manutenção</v>
      </c>
      <c r="B66" s="255"/>
      <c r="C66" s="248"/>
      <c r="D66" s="248"/>
      <c r="E66" s="249">
        <f>F634</f>
        <v>5389.2857142857147</v>
      </c>
      <c r="F66" s="250">
        <f t="shared" si="0"/>
        <v>3.7016082057446491E-3</v>
      </c>
      <c r="G66" s="3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256" t="str">
        <f>A636</f>
        <v>3.5.6. Pneus</v>
      </c>
      <c r="B67" s="255"/>
      <c r="C67" s="248"/>
      <c r="D67" s="248"/>
      <c r="E67" s="249">
        <f>F643</f>
        <v>189.287712</v>
      </c>
      <c r="F67" s="250">
        <f t="shared" si="0"/>
        <v>1.3001146814846411E-4</v>
      </c>
      <c r="G67" s="3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253" t="str">
        <f>A645</f>
        <v>3.5.7. Monitoramento da Frota</v>
      </c>
      <c r="B68" s="257"/>
      <c r="C68" s="257"/>
      <c r="D68" s="257"/>
      <c r="E68" s="249">
        <f>F653</f>
        <v>230.46</v>
      </c>
      <c r="F68" s="250">
        <f t="shared" si="0"/>
        <v>1.5829048083953299E-4</v>
      </c>
      <c r="G68" s="3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680" t="str">
        <f>A657</f>
        <v>3.6. Roçadeira Costal/Lateral, Pot. Min 4 HP, a Gasolina</v>
      </c>
      <c r="B69" s="544"/>
      <c r="C69" s="544"/>
      <c r="D69" s="562"/>
      <c r="E69" s="249">
        <f>SUM(E70:E72)</f>
        <v>99345.483541386682</v>
      </c>
      <c r="F69" s="250">
        <f t="shared" si="0"/>
        <v>6.8235027158734737E-2</v>
      </c>
      <c r="G69" s="3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256" t="str">
        <f>A659</f>
        <v>3.6.1 Depreciação</v>
      </c>
      <c r="B70" s="255"/>
      <c r="C70" s="248"/>
      <c r="D70" s="248"/>
      <c r="E70" s="249">
        <f>F668</f>
        <v>411.06690133333336</v>
      </c>
      <c r="F70" s="250">
        <f t="shared" si="0"/>
        <v>2.8233957072494229E-4</v>
      </c>
      <c r="G70" s="3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256" t="str">
        <f>A670</f>
        <v>3.6.2 Remuneração de Capital</v>
      </c>
      <c r="B71" s="255"/>
      <c r="C71" s="248"/>
      <c r="D71" s="248"/>
      <c r="E71" s="249">
        <f>F679</f>
        <v>313.02643205333328</v>
      </c>
      <c r="F71" s="250">
        <f t="shared" si="0"/>
        <v>2.1500088711796201E-4</v>
      </c>
      <c r="G71" s="3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256" t="str">
        <f>A681</f>
        <v>3.6.3. Consumos</v>
      </c>
      <c r="B72" s="255"/>
      <c r="C72" s="248"/>
      <c r="D72" s="248"/>
      <c r="E72" s="249">
        <f>F688</f>
        <v>98621.390208000012</v>
      </c>
      <c r="F72" s="250">
        <f t="shared" si="0"/>
        <v>6.7737686700891836E-2</v>
      </c>
      <c r="G72" s="3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680" t="str">
        <f>A690</f>
        <v>3.7. Soprador Costal, Pot. Min 3,48 HP</v>
      </c>
      <c r="B73" s="544"/>
      <c r="C73" s="544"/>
      <c r="D73" s="562"/>
      <c r="E73" s="249">
        <f>SUM(E74:E76)</f>
        <v>3567.0381702906666</v>
      </c>
      <c r="F73" s="250">
        <f t="shared" si="0"/>
        <v>2.4500051512118268E-3</v>
      </c>
      <c r="G73" s="3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256" t="str">
        <f>A692</f>
        <v>3.7.1 Depreciação</v>
      </c>
      <c r="B74" s="255"/>
      <c r="C74" s="248"/>
      <c r="D74" s="248"/>
      <c r="E74" s="249">
        <f>F701</f>
        <v>76.132748799999987</v>
      </c>
      <c r="F74" s="250">
        <f t="shared" si="0"/>
        <v>5.2291458019558171E-5</v>
      </c>
      <c r="G74" s="3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256" t="str">
        <f>A703</f>
        <v>3.7.2 Remuneração de Capital</v>
      </c>
      <c r="B75" s="255"/>
      <c r="C75" s="248"/>
      <c r="D75" s="248"/>
      <c r="E75" s="249">
        <f>F712</f>
        <v>78.381180770666646</v>
      </c>
      <c r="F75" s="250">
        <f t="shared" si="0"/>
        <v>5.3835784053454745E-5</v>
      </c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256" t="str">
        <f>A714</f>
        <v>3.7.3. Consumos</v>
      </c>
      <c r="B76" s="255"/>
      <c r="C76" s="248"/>
      <c r="D76" s="248"/>
      <c r="E76" s="249">
        <f>F721</f>
        <v>3412.5242407199999</v>
      </c>
      <c r="F76" s="250">
        <f t="shared" si="0"/>
        <v>2.3438779091388136E-3</v>
      </c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251" t="str">
        <f>A726</f>
        <v>4. Ferramentas, Materiais de Consumo e EPC</v>
      </c>
      <c r="B77" s="252"/>
      <c r="C77" s="244"/>
      <c r="D77" s="244"/>
      <c r="E77" s="245">
        <f>+F737</f>
        <v>7061.9599999999991</v>
      </c>
      <c r="F77" s="246">
        <f t="shared" si="0"/>
        <v>4.8504774974813345E-3</v>
      </c>
      <c r="G77" s="31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</row>
    <row r="78" spans="1:26" ht="15.75" customHeight="1" x14ac:dyDescent="0.25">
      <c r="A78" s="251" t="str">
        <f>A741</f>
        <v>5. Benefícios e Despesas Indiretas - BDI</v>
      </c>
      <c r="B78" s="252"/>
      <c r="C78" s="244"/>
      <c r="D78" s="244"/>
      <c r="E78" s="258">
        <f>+F747</f>
        <v>289693.39319154492</v>
      </c>
      <c r="F78" s="246">
        <f t="shared" si="0"/>
        <v>0.19897468760012818</v>
      </c>
      <c r="G78" s="31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15.75" customHeight="1" x14ac:dyDescent="0.25">
      <c r="A79" s="259" t="s">
        <v>231</v>
      </c>
      <c r="B79" s="260"/>
      <c r="C79" s="261"/>
      <c r="D79" s="261"/>
      <c r="E79" s="262">
        <f t="shared" ref="E79:F79" si="1">E16+E25+E26+E77+E78</f>
        <v>1455930.8859111299</v>
      </c>
      <c r="F79" s="263">
        <f t="shared" si="1"/>
        <v>1</v>
      </c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3"/>
      <c r="E80" s="3"/>
      <c r="F80" s="3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3"/>
      <c r="E81" s="3"/>
      <c r="F81" s="3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5">
      <c r="A82" s="678" t="s">
        <v>232</v>
      </c>
      <c r="B82" s="618"/>
      <c r="C82" s="618"/>
      <c r="D82" s="618"/>
      <c r="E82" s="619"/>
      <c r="F82" s="3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5">
      <c r="A83" s="684" t="s">
        <v>233</v>
      </c>
      <c r="B83" s="618"/>
      <c r="C83" s="618"/>
      <c r="D83" s="685"/>
      <c r="E83" s="264" t="s">
        <v>55</v>
      </c>
      <c r="F83" s="3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5">
      <c r="A84" s="265" t="str">
        <f>+A105</f>
        <v>1.1. Operários/Agentes de Limpeza</v>
      </c>
      <c r="B84" s="239"/>
      <c r="C84" s="239"/>
      <c r="D84" s="266"/>
      <c r="E84" s="267">
        <f>C112</f>
        <v>80</v>
      </c>
      <c r="F84" s="3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5">
      <c r="A85" s="268" t="str">
        <f>A115</f>
        <v>1.2. Encarregado de Equipe</v>
      </c>
      <c r="B85" s="269"/>
      <c r="C85" s="269"/>
      <c r="D85" s="270"/>
      <c r="E85" s="271">
        <f>C122</f>
        <v>4</v>
      </c>
      <c r="F85" s="3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5">
      <c r="A86" s="268" t="str">
        <f>A125</f>
        <v>1.3. Motorista Caminhão</v>
      </c>
      <c r="B86" s="269"/>
      <c r="C86" s="269"/>
      <c r="D86" s="270"/>
      <c r="E86" s="271">
        <f>C134</f>
        <v>8</v>
      </c>
      <c r="F86" s="3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5">
      <c r="A87" s="268" t="str">
        <f>A137</f>
        <v>1.4. Motorista Ônibus Urbano</v>
      </c>
      <c r="B87" s="269"/>
      <c r="C87" s="269"/>
      <c r="D87" s="270"/>
      <c r="E87" s="271">
        <f>C146</f>
        <v>4</v>
      </c>
      <c r="F87" s="3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5">
      <c r="A88" s="268" t="str">
        <f>A149</f>
        <v>1.5. Operador de Máquina Rodoviária (Minicarregadeira e Trator Capinadeira)</v>
      </c>
      <c r="B88" s="269"/>
      <c r="C88" s="269"/>
      <c r="D88" s="270"/>
      <c r="E88" s="271">
        <f>C158</f>
        <v>8</v>
      </c>
      <c r="F88" s="3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5">
      <c r="A89" s="272" t="s">
        <v>234</v>
      </c>
      <c r="B89" s="273"/>
      <c r="C89" s="273"/>
      <c r="D89" s="274"/>
      <c r="E89" s="275">
        <f>SUM(E84:E88)</f>
        <v>104</v>
      </c>
      <c r="F89" s="3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5">
      <c r="A90" s="276"/>
      <c r="B90" s="122"/>
      <c r="C90" s="3"/>
      <c r="D90" s="3"/>
      <c r="E90" s="3"/>
      <c r="F90" s="3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5">
      <c r="A91" s="686" t="s">
        <v>235</v>
      </c>
      <c r="B91" s="590"/>
      <c r="C91" s="590"/>
      <c r="D91" s="574"/>
      <c r="E91" s="264" t="s">
        <v>55</v>
      </c>
      <c r="F91" s="1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44.25" customHeight="1" x14ac:dyDescent="0.25">
      <c r="A92" s="680" t="str">
        <f>+A273</f>
        <v>3.1 Caminhão Basculante com capacidade de 6m³ – Pot. Min. 136 Kw (185CV)</v>
      </c>
      <c r="B92" s="544"/>
      <c r="C92" s="544"/>
      <c r="D92" s="562"/>
      <c r="E92" s="277">
        <f>C283</f>
        <v>8</v>
      </c>
      <c r="F92" s="1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30" customHeight="1" x14ac:dyDescent="0.25">
      <c r="A93" s="680" t="str">
        <f>A350</f>
        <v>3.2. Retroescavadeira sobre rodas com carregadeira, tração 4x4, potência líq. 88 HP</v>
      </c>
      <c r="B93" s="544"/>
      <c r="C93" s="544"/>
      <c r="D93" s="562"/>
      <c r="E93" s="277">
        <f>C360</f>
        <v>4</v>
      </c>
      <c r="F93" s="1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680" t="str">
        <f>A45</f>
        <v>3.3. Trator Capinadeira 85 CV equipado com 01 capinadeira/Vassoura Mecânica.</v>
      </c>
      <c r="B94" s="544"/>
      <c r="C94" s="544"/>
      <c r="D94" s="562"/>
      <c r="E94" s="277">
        <f>C438</f>
        <v>3</v>
      </c>
      <c r="F94" s="1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5">
      <c r="A95" s="278" t="str">
        <f>A53</f>
        <v>3.4. Trator Capinadeira 85 CV equipado com 02 capinadeiras/Vassoura Mecânicas.</v>
      </c>
      <c r="B95" s="279"/>
      <c r="C95" s="279"/>
      <c r="D95" s="280"/>
      <c r="E95" s="277">
        <f>C521</f>
        <v>1</v>
      </c>
      <c r="F95" s="1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5">
      <c r="A96" s="278" t="str">
        <f>A589</f>
        <v>3.5. Veículo para transporte de pessoal (Miniônibus) – Mín. 30 lugares, Pot. Min 81 Kw (110 Cv)</v>
      </c>
      <c r="B96" s="279"/>
      <c r="C96" s="279"/>
      <c r="D96" s="280"/>
      <c r="E96" s="277">
        <f>C599</f>
        <v>4</v>
      </c>
      <c r="F96" s="1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5">
      <c r="A97" s="278" t="str">
        <f>A657</f>
        <v>3.6. Roçadeira Costal/Lateral, Pot. Min 4 HP, a Gasolina</v>
      </c>
      <c r="B97" s="279"/>
      <c r="C97" s="279"/>
      <c r="D97" s="280"/>
      <c r="E97" s="277">
        <f>C667</f>
        <v>32</v>
      </c>
      <c r="F97" s="1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5">
      <c r="A98" s="281" t="str">
        <f>A690</f>
        <v>3.7. Soprador Costal, Pot. Min 3,48 HP</v>
      </c>
      <c r="B98" s="282"/>
      <c r="C98" s="282"/>
      <c r="D98" s="283"/>
      <c r="E98" s="284">
        <f>C700</f>
        <v>4</v>
      </c>
      <c r="F98" s="1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5">
      <c r="A99" s="681" t="s">
        <v>236</v>
      </c>
      <c r="B99" s="618"/>
      <c r="C99" s="618"/>
      <c r="D99" s="618"/>
      <c r="E99" s="285">
        <f>SUM(E92:E98)</f>
        <v>56</v>
      </c>
      <c r="F99" s="1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5">
      <c r="A100" s="3"/>
      <c r="B100" s="3"/>
      <c r="C100" s="3"/>
      <c r="D100" s="1"/>
      <c r="E100" s="120"/>
      <c r="F100" s="1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286" t="s">
        <v>237</v>
      </c>
      <c r="B101" s="287">
        <v>1</v>
      </c>
      <c r="C101" s="31"/>
      <c r="D101" s="32"/>
      <c r="E101" s="219"/>
      <c r="F101" s="32"/>
      <c r="G101" s="31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</row>
    <row r="102" spans="1:26" ht="15.75" customHeight="1" x14ac:dyDescent="0.25">
      <c r="A102" s="3"/>
      <c r="B102" s="3"/>
      <c r="C102" s="3"/>
      <c r="D102" s="1"/>
      <c r="E102" s="158"/>
      <c r="F102" s="1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32" t="s">
        <v>238</v>
      </c>
      <c r="B103" s="1"/>
      <c r="C103" s="1"/>
      <c r="D103" s="3"/>
      <c r="E103" s="3"/>
      <c r="F103" s="3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1.25" customHeight="1" x14ac:dyDescent="0.25">
      <c r="A104" s="1"/>
      <c r="B104" s="1"/>
      <c r="C104" s="1"/>
      <c r="D104" s="3"/>
      <c r="E104" s="3"/>
      <c r="F104" s="3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25">
      <c r="A105" s="1" t="s">
        <v>239</v>
      </c>
      <c r="B105" s="1"/>
      <c r="C105" s="1"/>
      <c r="D105" s="3"/>
      <c r="E105" s="3"/>
      <c r="F105" s="3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25">
      <c r="A106" s="288" t="s">
        <v>240</v>
      </c>
      <c r="B106" s="289" t="s">
        <v>105</v>
      </c>
      <c r="C106" s="289" t="s">
        <v>55</v>
      </c>
      <c r="D106" s="290" t="s">
        <v>241</v>
      </c>
      <c r="E106" s="290" t="s">
        <v>242</v>
      </c>
      <c r="F106" s="291" t="s">
        <v>243</v>
      </c>
      <c r="G106" s="292" t="s">
        <v>244</v>
      </c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293" t="s">
        <v>245</v>
      </c>
      <c r="B107" s="294" t="s">
        <v>246</v>
      </c>
      <c r="C107" s="294">
        <v>1</v>
      </c>
      <c r="D107" s="295">
        <v>1685.25</v>
      </c>
      <c r="E107" s="296">
        <f>C107*D107</f>
        <v>1685.25</v>
      </c>
      <c r="F107" s="3"/>
      <c r="G107" s="3" t="s">
        <v>247</v>
      </c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297" t="s">
        <v>248</v>
      </c>
      <c r="B108" s="298" t="s">
        <v>220</v>
      </c>
      <c r="C108" s="298">
        <v>40</v>
      </c>
      <c r="D108" s="299">
        <f>SUM(E107)</f>
        <v>1685.25</v>
      </c>
      <c r="E108" s="299">
        <f>C108*D108/100</f>
        <v>674.1</v>
      </c>
      <c r="F108" s="3"/>
      <c r="G108" s="3" t="s">
        <v>249</v>
      </c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300" t="s">
        <v>250</v>
      </c>
      <c r="B109" s="143"/>
      <c r="C109" s="143"/>
      <c r="D109" s="30"/>
      <c r="E109" s="301">
        <f>SUM(E107:E108)</f>
        <v>2359.35</v>
      </c>
      <c r="F109" s="3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297" t="s">
        <v>251</v>
      </c>
      <c r="B110" s="298" t="s">
        <v>220</v>
      </c>
      <c r="C110" s="302">
        <f>'7.Encargos Sociais'!$C$37*100</f>
        <v>71.22548900000001</v>
      </c>
      <c r="D110" s="299">
        <f>E109</f>
        <v>2359.35</v>
      </c>
      <c r="E110" s="299">
        <f>D110*C110/100</f>
        <v>1680.4585747215001</v>
      </c>
      <c r="F110" s="3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300" t="s">
        <v>252</v>
      </c>
      <c r="B111" s="143"/>
      <c r="C111" s="143"/>
      <c r="D111" s="30"/>
      <c r="E111" s="301">
        <f>E109+E110</f>
        <v>4039.8085747215</v>
      </c>
      <c r="F111" s="3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297" t="s">
        <v>253</v>
      </c>
      <c r="B112" s="298" t="s">
        <v>254</v>
      </c>
      <c r="C112" s="303">
        <f>'0. Qtdades e Custos'!C19</f>
        <v>80</v>
      </c>
      <c r="D112" s="299">
        <f>E111</f>
        <v>4039.8085747215</v>
      </c>
      <c r="E112" s="299">
        <f>C112*D112</f>
        <v>323184.68597772002</v>
      </c>
      <c r="F112" s="3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25">
      <c r="A113" s="1"/>
      <c r="B113" s="1"/>
      <c r="C113" s="1"/>
      <c r="D113" s="206" t="s">
        <v>255</v>
      </c>
      <c r="E113" s="304">
        <f>$B$101</f>
        <v>1</v>
      </c>
      <c r="F113" s="305">
        <f>E112*E113</f>
        <v>323184.68597772002</v>
      </c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1.25" customHeight="1" x14ac:dyDescent="0.25">
      <c r="A114" s="1"/>
      <c r="B114" s="1"/>
      <c r="C114" s="1"/>
      <c r="D114" s="3"/>
      <c r="E114" s="3"/>
      <c r="F114" s="3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1.25" customHeight="1" x14ac:dyDescent="0.25">
      <c r="A115" s="1" t="s">
        <v>256</v>
      </c>
      <c r="B115" s="1"/>
      <c r="C115" s="1"/>
      <c r="D115" s="3"/>
      <c r="E115" s="3"/>
      <c r="F115" s="3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1.25" customHeight="1" x14ac:dyDescent="0.25">
      <c r="A116" s="288" t="s">
        <v>240</v>
      </c>
      <c r="B116" s="289" t="s">
        <v>105</v>
      </c>
      <c r="C116" s="289" t="s">
        <v>55</v>
      </c>
      <c r="D116" s="290" t="s">
        <v>241</v>
      </c>
      <c r="E116" s="290" t="s">
        <v>242</v>
      </c>
      <c r="F116" s="291" t="s">
        <v>257</v>
      </c>
      <c r="G116" s="292" t="s">
        <v>258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1.25" customHeight="1" x14ac:dyDescent="0.25">
      <c r="A117" s="293" t="s">
        <v>245</v>
      </c>
      <c r="B117" s="294" t="s">
        <v>246</v>
      </c>
      <c r="C117" s="294">
        <v>1</v>
      </c>
      <c r="D117" s="295">
        <f>1685.25*1.5</f>
        <v>2527.875</v>
      </c>
      <c r="E117" s="296">
        <f>C117*D117</f>
        <v>2527.875</v>
      </c>
      <c r="F117" s="3"/>
      <c r="G117" s="3" t="s">
        <v>247</v>
      </c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1.25" customHeight="1" x14ac:dyDescent="0.25">
      <c r="A118" s="297" t="s">
        <v>248</v>
      </c>
      <c r="B118" s="298" t="s">
        <v>220</v>
      </c>
      <c r="C118" s="298">
        <v>40</v>
      </c>
      <c r="D118" s="299">
        <f>SUM(E117)</f>
        <v>2527.875</v>
      </c>
      <c r="E118" s="299">
        <f>C118*D118/100</f>
        <v>1011.15</v>
      </c>
      <c r="F118" s="3"/>
      <c r="G118" s="3" t="s">
        <v>259</v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1.25" customHeight="1" x14ac:dyDescent="0.25">
      <c r="A119" s="300" t="s">
        <v>250</v>
      </c>
      <c r="B119" s="143"/>
      <c r="C119" s="143"/>
      <c r="D119" s="30"/>
      <c r="E119" s="301">
        <f>SUM(E117:E118)</f>
        <v>3539.0250000000001</v>
      </c>
      <c r="F119" s="3"/>
      <c r="G119" s="3" t="s">
        <v>260</v>
      </c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1.25" customHeight="1" x14ac:dyDescent="0.25">
      <c r="A120" s="297" t="s">
        <v>251</v>
      </c>
      <c r="B120" s="298" t="s">
        <v>220</v>
      </c>
      <c r="C120" s="302">
        <f>'7.Encargos Sociais'!$C$37*100</f>
        <v>71.22548900000001</v>
      </c>
      <c r="D120" s="299">
        <f>E119</f>
        <v>3539.0250000000001</v>
      </c>
      <c r="E120" s="299">
        <f>D120*C120/100</f>
        <v>2520.6878620822504</v>
      </c>
      <c r="F120" s="3"/>
      <c r="G120" s="3" t="s">
        <v>261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1.25" customHeight="1" x14ac:dyDescent="0.25">
      <c r="A121" s="300" t="s">
        <v>252</v>
      </c>
      <c r="B121" s="143"/>
      <c r="C121" s="143"/>
      <c r="D121" s="30"/>
      <c r="E121" s="301">
        <f>E119+E120</f>
        <v>6059.7128620822505</v>
      </c>
      <c r="F121" s="3"/>
      <c r="G121" s="3" t="s">
        <v>249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1.25" customHeight="1" x14ac:dyDescent="0.25">
      <c r="A122" s="297" t="s">
        <v>253</v>
      </c>
      <c r="B122" s="298" t="s">
        <v>254</v>
      </c>
      <c r="C122" s="303">
        <f>'0. Qtdades e Custos'!C20</f>
        <v>4</v>
      </c>
      <c r="D122" s="299">
        <f>E121</f>
        <v>6059.7128620822505</v>
      </c>
      <c r="E122" s="299">
        <f>C122*D122</f>
        <v>24238.851448329002</v>
      </c>
      <c r="F122" s="3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1.25" customHeight="1" x14ac:dyDescent="0.25">
      <c r="A123" s="1"/>
      <c r="B123" s="1"/>
      <c r="C123" s="1"/>
      <c r="D123" s="206" t="s">
        <v>255</v>
      </c>
      <c r="E123" s="304">
        <f>$B$101</f>
        <v>1</v>
      </c>
      <c r="F123" s="305">
        <f>E122*E123</f>
        <v>24238.851448329002</v>
      </c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1.25" customHeight="1" x14ac:dyDescent="0.25">
      <c r="A124" s="1"/>
      <c r="B124" s="1"/>
      <c r="C124" s="1"/>
      <c r="D124" s="3"/>
      <c r="E124" s="3"/>
      <c r="F124" s="3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 t="s">
        <v>262</v>
      </c>
      <c r="B125" s="1"/>
      <c r="C125" s="1"/>
      <c r="D125" s="3"/>
      <c r="E125" s="3"/>
      <c r="F125" s="3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288" t="s">
        <v>240</v>
      </c>
      <c r="B126" s="289" t="s">
        <v>105</v>
      </c>
      <c r="C126" s="289" t="s">
        <v>55</v>
      </c>
      <c r="D126" s="290" t="s">
        <v>241</v>
      </c>
      <c r="E126" s="290" t="s">
        <v>242</v>
      </c>
      <c r="F126" s="291" t="s">
        <v>263</v>
      </c>
      <c r="G126" s="292" t="s">
        <v>264</v>
      </c>
      <c r="H126" s="152"/>
      <c r="I126" s="152"/>
      <c r="J126" s="152"/>
      <c r="K126" s="152"/>
      <c r="L126" s="152"/>
      <c r="M126" s="152"/>
      <c r="N126" s="152"/>
      <c r="O126" s="152"/>
      <c r="P126" s="152"/>
      <c r="Q126" s="152"/>
      <c r="R126" s="152"/>
      <c r="S126" s="152"/>
      <c r="T126" s="152"/>
      <c r="U126" s="152"/>
      <c r="V126" s="152"/>
      <c r="W126" s="152"/>
      <c r="X126" s="152"/>
      <c r="Y126" s="152"/>
      <c r="Z126" s="152"/>
    </row>
    <row r="127" spans="1:26" ht="12.75" customHeight="1" x14ac:dyDescent="0.25">
      <c r="A127" s="293" t="s">
        <v>265</v>
      </c>
      <c r="B127" s="294" t="s">
        <v>246</v>
      </c>
      <c r="C127" s="294">
        <v>1</v>
      </c>
      <c r="D127" s="295">
        <v>2213.64</v>
      </c>
      <c r="E127" s="296">
        <f>C127*D127</f>
        <v>2213.64</v>
      </c>
      <c r="F127" s="3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293" t="s">
        <v>266</v>
      </c>
      <c r="B128" s="294" t="s">
        <v>246</v>
      </c>
      <c r="C128" s="298">
        <v>1</v>
      </c>
      <c r="D128" s="295">
        <v>1518</v>
      </c>
      <c r="E128" s="296"/>
      <c r="F128" s="3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297" t="s">
        <v>267</v>
      </c>
      <c r="B129" s="298"/>
      <c r="C129" s="306"/>
      <c r="D129" s="299"/>
      <c r="E129" s="299"/>
      <c r="F129" s="3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297" t="s">
        <v>248</v>
      </c>
      <c r="B130" s="298" t="s">
        <v>220</v>
      </c>
      <c r="C130" s="303">
        <v>0</v>
      </c>
      <c r="D130" s="299">
        <f>IF(C129=2,SUM(E127:E128),IF(C129=1,(SUM(E127:E128))*D128/D127,0))</f>
        <v>0</v>
      </c>
      <c r="E130" s="299">
        <f>C130*D130/100</f>
        <v>0</v>
      </c>
      <c r="F130" s="3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307" t="s">
        <v>250</v>
      </c>
      <c r="B131" s="143"/>
      <c r="C131" s="143"/>
      <c r="D131" s="30"/>
      <c r="E131" s="308">
        <f>SUM(E127:E130)</f>
        <v>2213.64</v>
      </c>
      <c r="F131" s="31"/>
      <c r="G131" s="31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</row>
    <row r="132" spans="1:26" ht="12.75" customHeight="1" x14ac:dyDescent="0.25">
      <c r="A132" s="297" t="s">
        <v>251</v>
      </c>
      <c r="B132" s="298" t="s">
        <v>220</v>
      </c>
      <c r="C132" s="302">
        <f>'7.Encargos Sociais'!$C$37*100</f>
        <v>71.22548900000001</v>
      </c>
      <c r="D132" s="299">
        <f>E131</f>
        <v>2213.64</v>
      </c>
      <c r="E132" s="299">
        <f>D132*C132/100</f>
        <v>1576.6759146996003</v>
      </c>
      <c r="F132" s="3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307" t="s">
        <v>268</v>
      </c>
      <c r="B133" s="309"/>
      <c r="C133" s="309"/>
      <c r="D133" s="310"/>
      <c r="E133" s="308">
        <f>E131+E132</f>
        <v>3790.3159146996004</v>
      </c>
      <c r="F133" s="31"/>
      <c r="G133" s="31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</row>
    <row r="134" spans="1:26" ht="12.75" customHeight="1" x14ac:dyDescent="0.25">
      <c r="A134" s="297" t="s">
        <v>253</v>
      </c>
      <c r="B134" s="298" t="s">
        <v>254</v>
      </c>
      <c r="C134" s="303">
        <f>'0. Qtdades e Custos'!C21</f>
        <v>8</v>
      </c>
      <c r="D134" s="299">
        <f>E133</f>
        <v>3790.3159146996004</v>
      </c>
      <c r="E134" s="299">
        <f>C134*D134</f>
        <v>30322.527317596803</v>
      </c>
      <c r="F134" s="3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206" t="s">
        <v>255</v>
      </c>
      <c r="E135" s="304">
        <f>$B$101</f>
        <v>1</v>
      </c>
      <c r="F135" s="305">
        <f>E134*E135</f>
        <v>30322.527317596803</v>
      </c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1.25" customHeight="1" x14ac:dyDescent="0.25">
      <c r="A136" s="1"/>
      <c r="B136" s="1"/>
      <c r="C136" s="1"/>
      <c r="D136" s="3"/>
      <c r="E136" s="3"/>
      <c r="F136" s="3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1.25" customHeight="1" x14ac:dyDescent="0.25">
      <c r="A137" s="1" t="s">
        <v>269</v>
      </c>
      <c r="B137" s="1"/>
      <c r="C137" s="1"/>
      <c r="D137" s="3"/>
      <c r="E137" s="3"/>
      <c r="F137" s="3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1.25" customHeight="1" x14ac:dyDescent="0.25">
      <c r="A138" s="288" t="s">
        <v>240</v>
      </c>
      <c r="B138" s="289" t="s">
        <v>105</v>
      </c>
      <c r="C138" s="289" t="s">
        <v>55</v>
      </c>
      <c r="D138" s="290" t="s">
        <v>241</v>
      </c>
      <c r="E138" s="290" t="s">
        <v>242</v>
      </c>
      <c r="F138" s="291" t="s">
        <v>270</v>
      </c>
      <c r="G138" s="3" t="s">
        <v>271</v>
      </c>
      <c r="H138" s="152"/>
      <c r="I138" s="152"/>
      <c r="J138" s="152"/>
      <c r="K138" s="152"/>
      <c r="L138" s="152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1.25" customHeight="1" x14ac:dyDescent="0.25">
      <c r="A139" s="293" t="s">
        <v>265</v>
      </c>
      <c r="B139" s="294" t="s">
        <v>246</v>
      </c>
      <c r="C139" s="294">
        <v>1</v>
      </c>
      <c r="D139" s="295">
        <v>3558.49</v>
      </c>
      <c r="E139" s="296">
        <f>C139*D139</f>
        <v>3558.49</v>
      </c>
      <c r="F139" s="3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1.25" customHeight="1" x14ac:dyDescent="0.25">
      <c r="A140" s="293" t="s">
        <v>266</v>
      </c>
      <c r="B140" s="294" t="s">
        <v>246</v>
      </c>
      <c r="C140" s="298">
        <v>1</v>
      </c>
      <c r="D140" s="295">
        <v>1518</v>
      </c>
      <c r="E140" s="296"/>
      <c r="F140" s="3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1.25" customHeight="1" x14ac:dyDescent="0.25">
      <c r="A141" s="297" t="s">
        <v>267</v>
      </c>
      <c r="B141" s="298"/>
      <c r="C141" s="306"/>
      <c r="D141" s="299"/>
      <c r="E141" s="299"/>
      <c r="F141" s="3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1.25" customHeight="1" x14ac:dyDescent="0.25">
      <c r="A142" s="297" t="s">
        <v>248</v>
      </c>
      <c r="B142" s="298" t="s">
        <v>220</v>
      </c>
      <c r="C142" s="303">
        <v>0</v>
      </c>
      <c r="D142" s="299">
        <f>IF(C141=2,SUM(E139:E140),IF(C141=1,(SUM(E139:E140))*D140/D139,0))</f>
        <v>0</v>
      </c>
      <c r="E142" s="299">
        <f>C142*D142/100</f>
        <v>0</v>
      </c>
      <c r="F142" s="3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1.25" customHeight="1" x14ac:dyDescent="0.25">
      <c r="A143" s="307" t="s">
        <v>250</v>
      </c>
      <c r="B143" s="143"/>
      <c r="C143" s="143"/>
      <c r="D143" s="30"/>
      <c r="E143" s="308">
        <f>SUM(E139:E142)</f>
        <v>3558.49</v>
      </c>
      <c r="F143" s="31"/>
      <c r="G143" s="31"/>
      <c r="H143" s="32"/>
      <c r="I143" s="32"/>
      <c r="J143" s="32"/>
      <c r="K143" s="32"/>
      <c r="L143" s="32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1.25" customHeight="1" x14ac:dyDescent="0.25">
      <c r="A144" s="297" t="s">
        <v>251</v>
      </c>
      <c r="B144" s="298" t="s">
        <v>220</v>
      </c>
      <c r="C144" s="302">
        <f>'7.Encargos Sociais'!$C$37*100</f>
        <v>71.22548900000001</v>
      </c>
      <c r="D144" s="299">
        <f>E143</f>
        <v>3558.49</v>
      </c>
      <c r="E144" s="299">
        <f>D144*C144/100</f>
        <v>2534.5519035161001</v>
      </c>
      <c r="F144" s="3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1.25" customHeight="1" x14ac:dyDescent="0.25">
      <c r="A145" s="307" t="s">
        <v>268</v>
      </c>
      <c r="B145" s="309"/>
      <c r="C145" s="309"/>
      <c r="D145" s="310"/>
      <c r="E145" s="308">
        <f>E143+E144</f>
        <v>6093.0419035160994</v>
      </c>
      <c r="F145" s="31"/>
      <c r="G145" s="31"/>
      <c r="H145" s="32"/>
      <c r="I145" s="32"/>
      <c r="J145" s="32"/>
      <c r="K145" s="32"/>
      <c r="L145" s="32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1.25" customHeight="1" x14ac:dyDescent="0.25">
      <c r="A146" s="297" t="s">
        <v>253</v>
      </c>
      <c r="B146" s="298" t="s">
        <v>254</v>
      </c>
      <c r="C146" s="303">
        <f>'0. Qtdades e Custos'!C22</f>
        <v>4</v>
      </c>
      <c r="D146" s="299">
        <f>E145</f>
        <v>6093.0419035160994</v>
      </c>
      <c r="E146" s="299">
        <f>C146*D146</f>
        <v>24372.167614064398</v>
      </c>
      <c r="F146" s="3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1.25" customHeight="1" x14ac:dyDescent="0.25">
      <c r="A147" s="1"/>
      <c r="B147" s="1"/>
      <c r="C147" s="1"/>
      <c r="D147" s="206" t="s">
        <v>255</v>
      </c>
      <c r="E147" s="304">
        <f>$B$101</f>
        <v>1</v>
      </c>
      <c r="F147" s="305">
        <f>E146*E147</f>
        <v>24372.167614064398</v>
      </c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1.25" customHeight="1" x14ac:dyDescent="0.25">
      <c r="A148" s="1"/>
      <c r="B148" s="1"/>
      <c r="C148" s="1"/>
      <c r="D148" s="3"/>
      <c r="E148" s="3"/>
      <c r="F148" s="3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1.25" customHeight="1" x14ac:dyDescent="0.25">
      <c r="A149" s="1" t="s">
        <v>272</v>
      </c>
      <c r="B149" s="1"/>
      <c r="C149" s="1"/>
      <c r="D149" s="3"/>
      <c r="E149" s="3"/>
      <c r="F149" s="3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1.25" customHeight="1" x14ac:dyDescent="0.25">
      <c r="A150" s="288" t="s">
        <v>240</v>
      </c>
      <c r="B150" s="289" t="s">
        <v>105</v>
      </c>
      <c r="C150" s="289" t="s">
        <v>55</v>
      </c>
      <c r="D150" s="290" t="s">
        <v>241</v>
      </c>
      <c r="E150" s="290" t="s">
        <v>242</v>
      </c>
      <c r="F150" s="291" t="s">
        <v>273</v>
      </c>
      <c r="G150" s="292" t="s">
        <v>274</v>
      </c>
      <c r="H150" s="152"/>
      <c r="I150" s="152"/>
      <c r="J150" s="15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1.25" customHeight="1" x14ac:dyDescent="0.25">
      <c r="A151" s="293" t="s">
        <v>265</v>
      </c>
      <c r="B151" s="294" t="s">
        <v>246</v>
      </c>
      <c r="C151" s="294">
        <v>1</v>
      </c>
      <c r="D151" s="295">
        <v>2075.3200000000002</v>
      </c>
      <c r="E151" s="296">
        <f>C151*D151</f>
        <v>2075.3200000000002</v>
      </c>
      <c r="F151" s="3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1.25" customHeight="1" x14ac:dyDescent="0.25">
      <c r="A152" s="293" t="s">
        <v>266</v>
      </c>
      <c r="B152" s="294" t="s">
        <v>246</v>
      </c>
      <c r="C152" s="294">
        <v>1</v>
      </c>
      <c r="D152" s="295">
        <v>1518</v>
      </c>
      <c r="E152" s="296"/>
      <c r="F152" s="3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1.25" customHeight="1" x14ac:dyDescent="0.25">
      <c r="A153" s="297" t="s">
        <v>267</v>
      </c>
      <c r="B153" s="298"/>
      <c r="C153" s="306"/>
      <c r="D153" s="299"/>
      <c r="E153" s="299"/>
      <c r="F153" s="3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1.25" customHeight="1" x14ac:dyDescent="0.25">
      <c r="A154" s="297" t="s">
        <v>248</v>
      </c>
      <c r="B154" s="298" t="s">
        <v>220</v>
      </c>
      <c r="C154" s="303">
        <v>0</v>
      </c>
      <c r="D154" s="299">
        <f>IF(C153=2,SUM(E151:E152),IF(C153=1,(SUM(E151:E152))*D152/D151,0))</f>
        <v>0</v>
      </c>
      <c r="E154" s="299">
        <f>C154*D154/100</f>
        <v>0</v>
      </c>
      <c r="F154" s="3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1.25" customHeight="1" x14ac:dyDescent="0.25">
      <c r="A155" s="307" t="s">
        <v>250</v>
      </c>
      <c r="B155" s="143"/>
      <c r="C155" s="143"/>
      <c r="D155" s="30"/>
      <c r="E155" s="308">
        <f>SUM(E151:E154)</f>
        <v>2075.3200000000002</v>
      </c>
      <c r="F155" s="31"/>
      <c r="G155" s="31"/>
      <c r="H155" s="32"/>
      <c r="I155" s="32"/>
      <c r="J155" s="3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1.25" customHeight="1" x14ac:dyDescent="0.25">
      <c r="A156" s="297" t="s">
        <v>251</v>
      </c>
      <c r="B156" s="298" t="s">
        <v>220</v>
      </c>
      <c r="C156" s="302">
        <f>'7.Encargos Sociais'!$C$37*100</f>
        <v>71.22548900000001</v>
      </c>
      <c r="D156" s="299">
        <f>E155</f>
        <v>2075.3200000000002</v>
      </c>
      <c r="E156" s="299">
        <f>D156*C156/100</f>
        <v>1478.1568183148004</v>
      </c>
      <c r="F156" s="3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1.25" customHeight="1" x14ac:dyDescent="0.25">
      <c r="A157" s="307" t="s">
        <v>268</v>
      </c>
      <c r="B157" s="309"/>
      <c r="C157" s="309"/>
      <c r="D157" s="310"/>
      <c r="E157" s="308">
        <f>E155+E156</f>
        <v>3553.4768183148008</v>
      </c>
      <c r="F157" s="31"/>
      <c r="G157" s="31"/>
      <c r="H157" s="32"/>
      <c r="I157" s="32"/>
      <c r="J157" s="3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1.25" customHeight="1" x14ac:dyDescent="0.25">
      <c r="A158" s="297" t="s">
        <v>253</v>
      </c>
      <c r="B158" s="298" t="s">
        <v>254</v>
      </c>
      <c r="C158" s="303">
        <f>'0. Qtdades e Custos'!C24</f>
        <v>8</v>
      </c>
      <c r="D158" s="299">
        <f>E157</f>
        <v>3553.4768183148008</v>
      </c>
      <c r="E158" s="299">
        <f>C158*D158</f>
        <v>28427.814546518406</v>
      </c>
      <c r="F158" s="3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1.25" customHeight="1" x14ac:dyDescent="0.25">
      <c r="A159" s="1"/>
      <c r="B159" s="1"/>
      <c r="C159" s="1"/>
      <c r="D159" s="206" t="s">
        <v>255</v>
      </c>
      <c r="E159" s="304">
        <f>$B$101</f>
        <v>1</v>
      </c>
      <c r="F159" s="305">
        <f>E158*E159</f>
        <v>28427.814546518406</v>
      </c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1.25" customHeight="1" x14ac:dyDescent="0.25">
      <c r="A160" s="1"/>
      <c r="B160" s="1"/>
      <c r="C160" s="1"/>
      <c r="D160" s="3"/>
      <c r="E160" s="3"/>
      <c r="F160" s="3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1.25" customHeight="1" x14ac:dyDescent="0.25">
      <c r="A161" s="1"/>
      <c r="B161" s="1"/>
      <c r="C161" s="1"/>
      <c r="D161" s="3"/>
      <c r="E161" s="3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 t="s">
        <v>275</v>
      </c>
      <c r="B162" s="311"/>
      <c r="C162" s="1"/>
      <c r="D162" s="1"/>
      <c r="E162" s="1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288" t="s">
        <v>240</v>
      </c>
      <c r="B163" s="289" t="s">
        <v>105</v>
      </c>
      <c r="C163" s="289" t="s">
        <v>55</v>
      </c>
      <c r="D163" s="290" t="s">
        <v>241</v>
      </c>
      <c r="E163" s="290" t="s">
        <v>242</v>
      </c>
      <c r="F163" s="291" t="s">
        <v>276</v>
      </c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297" t="s">
        <v>277</v>
      </c>
      <c r="B164" s="298" t="s">
        <v>278</v>
      </c>
      <c r="C164" s="312">
        <v>1</v>
      </c>
      <c r="D164" s="313">
        <v>5.5</v>
      </c>
      <c r="E164" s="299"/>
      <c r="F164" s="3"/>
      <c r="G164" s="1" t="s">
        <v>279</v>
      </c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297" t="s">
        <v>280</v>
      </c>
      <c r="B165" s="298" t="s">
        <v>281</v>
      </c>
      <c r="C165" s="314">
        <v>25.25</v>
      </c>
      <c r="D165" s="299"/>
      <c r="E165" s="299"/>
      <c r="F165" s="3"/>
      <c r="G165" s="1" t="s">
        <v>282</v>
      </c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297" t="str">
        <f>A105</f>
        <v>1.1. Operários/Agentes de Limpeza</v>
      </c>
      <c r="B166" s="298" t="s">
        <v>283</v>
      </c>
      <c r="C166" s="315">
        <f>$C$165*2*(C112)</f>
        <v>4040</v>
      </c>
      <c r="D166" s="296">
        <f>IFERROR((($C$165*2*$D$164)-(E107*0.06*$C$165/26))/($C$165*2),"-")</f>
        <v>3.5554807692307695</v>
      </c>
      <c r="E166" s="299">
        <f t="shared" ref="E166:E170" si="2">IFERROR(C166*D166,"-")</f>
        <v>14364.142307692309</v>
      </c>
      <c r="F166" s="3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297" t="str">
        <f>A115</f>
        <v>1.2. Encarregado de Equipe</v>
      </c>
      <c r="B167" s="298" t="s">
        <v>283</v>
      </c>
      <c r="C167" s="315">
        <f>$C$165*2*(C122)</f>
        <v>202</v>
      </c>
      <c r="D167" s="296">
        <f>IFERROR((($C$165*2*$D$164)-(E117*0.06*$C$165/26))/($C$165*2),"-")</f>
        <v>2.583221153846154</v>
      </c>
      <c r="E167" s="299">
        <f t="shared" si="2"/>
        <v>521.81067307692308</v>
      </c>
      <c r="F167" s="3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297" t="str">
        <f>A125</f>
        <v>1.3. Motorista Caminhão</v>
      </c>
      <c r="B168" s="298" t="s">
        <v>283</v>
      </c>
      <c r="C168" s="315">
        <f>$C$165*2*(C134)</f>
        <v>404</v>
      </c>
      <c r="D168" s="296">
        <f>IFERROR((($C$165*2*$D$164)-(E127*0.06*$C$165/26))/($C$165*2),"-")</f>
        <v>2.9458000000000002</v>
      </c>
      <c r="E168" s="299">
        <f t="shared" si="2"/>
        <v>1190.1032</v>
      </c>
      <c r="F168" s="3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297" t="str">
        <f>A137</f>
        <v>1.4. Motorista Ônibus Urbano</v>
      </c>
      <c r="B169" s="298" t="s">
        <v>283</v>
      </c>
      <c r="C169" s="315">
        <f>$C$165*2*(C146)</f>
        <v>202</v>
      </c>
      <c r="D169" s="296">
        <f>IFERROR((($C$165*2*$D$164)-(E139*0.06*$C$165/26))/($C$165*2),"-")</f>
        <v>1.3940500000000002</v>
      </c>
      <c r="E169" s="299">
        <f t="shared" si="2"/>
        <v>281.59810000000004</v>
      </c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316" t="str">
        <f>A149</f>
        <v>1.5. Operador de Máquina Rodoviária (Minicarregadeira e Trator Capinadeira)</v>
      </c>
      <c r="B170" s="294" t="s">
        <v>283</v>
      </c>
      <c r="C170" s="315">
        <f>$C$165*2*(C158)</f>
        <v>404</v>
      </c>
      <c r="D170" s="296">
        <f>IFERROR((($C$165*2*$D$164)-(E151*0.06*$C$165/26))/($C$165*2),"-")</f>
        <v>3.1053999999999999</v>
      </c>
      <c r="E170" s="296">
        <f t="shared" si="2"/>
        <v>1254.5816</v>
      </c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3"/>
      <c r="E171" s="3"/>
      <c r="F171" s="317">
        <f>SUM(E166:E170)</f>
        <v>17612.235880769233</v>
      </c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1.25" customHeight="1" x14ac:dyDescent="0.25">
      <c r="A172" s="1"/>
      <c r="B172" s="1"/>
      <c r="C172" s="1"/>
      <c r="D172" s="3"/>
      <c r="E172" s="3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 t="s">
        <v>284</v>
      </c>
      <c r="B173" s="1"/>
      <c r="C173" s="1"/>
      <c r="D173" s="3"/>
      <c r="E173" s="3"/>
      <c r="F173" s="3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288" t="s">
        <v>240</v>
      </c>
      <c r="B174" s="289" t="s">
        <v>105</v>
      </c>
      <c r="C174" s="289" t="s">
        <v>55</v>
      </c>
      <c r="D174" s="290" t="s">
        <v>241</v>
      </c>
      <c r="E174" s="290" t="s">
        <v>242</v>
      </c>
      <c r="F174" s="291" t="s">
        <v>285</v>
      </c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297" t="str">
        <f t="shared" ref="A175:A179" si="3">+A166</f>
        <v>1.1. Operários/Agentes de Limpeza</v>
      </c>
      <c r="B175" s="298" t="s">
        <v>286</v>
      </c>
      <c r="C175" s="315">
        <f t="shared" ref="C175:C179" si="4">$C$165*(E84)</f>
        <v>2020</v>
      </c>
      <c r="D175" s="318">
        <v>25.42</v>
      </c>
      <c r="E175" s="304">
        <f t="shared" ref="E175:E179" si="5">C175*D175</f>
        <v>51348.4</v>
      </c>
      <c r="F175" s="31"/>
      <c r="G175" s="292" t="s">
        <v>287</v>
      </c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297" t="str">
        <f t="shared" si="3"/>
        <v>1.2. Encarregado de Equipe</v>
      </c>
      <c r="B176" s="298" t="s">
        <v>286</v>
      </c>
      <c r="C176" s="315">
        <f t="shared" si="4"/>
        <v>101</v>
      </c>
      <c r="D176" s="318">
        <v>25.42</v>
      </c>
      <c r="E176" s="304">
        <f t="shared" si="5"/>
        <v>2567.42</v>
      </c>
      <c r="F176" s="31"/>
      <c r="G176" s="292" t="s">
        <v>288</v>
      </c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297" t="str">
        <f t="shared" si="3"/>
        <v>1.3. Motorista Caminhão</v>
      </c>
      <c r="B177" s="298" t="s">
        <v>286</v>
      </c>
      <c r="C177" s="315">
        <f t="shared" si="4"/>
        <v>202</v>
      </c>
      <c r="D177" s="318">
        <v>16.52</v>
      </c>
      <c r="E177" s="304">
        <f t="shared" si="5"/>
        <v>3337.04</v>
      </c>
      <c r="F177" s="31"/>
      <c r="G177" s="292" t="s">
        <v>289</v>
      </c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297" t="str">
        <f t="shared" si="3"/>
        <v>1.4. Motorista Ônibus Urbano</v>
      </c>
      <c r="B178" s="298" t="s">
        <v>286</v>
      </c>
      <c r="C178" s="315">
        <f t="shared" si="4"/>
        <v>101</v>
      </c>
      <c r="D178" s="318">
        <v>30.82</v>
      </c>
      <c r="E178" s="304">
        <f t="shared" si="5"/>
        <v>3112.82</v>
      </c>
      <c r="F178" s="31"/>
      <c r="G178" s="3" t="s">
        <v>271</v>
      </c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319" t="str">
        <f t="shared" si="3"/>
        <v>1.5. Operador de Máquina Rodoviária (Minicarregadeira e Trator Capinadeira)</v>
      </c>
      <c r="B179" s="298" t="s">
        <v>286</v>
      </c>
      <c r="C179" s="315">
        <f t="shared" si="4"/>
        <v>202</v>
      </c>
      <c r="D179" s="318">
        <v>16.52</v>
      </c>
      <c r="E179" s="304">
        <f t="shared" si="5"/>
        <v>3337.04</v>
      </c>
      <c r="F179" s="31"/>
      <c r="G179" s="320" t="s">
        <v>290</v>
      </c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3"/>
      <c r="E180" s="3"/>
      <c r="F180" s="317">
        <f>SUM(E175:E179)</f>
        <v>63702.720000000001</v>
      </c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3"/>
      <c r="E181" s="3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 t="s">
        <v>291</v>
      </c>
      <c r="B182" s="1"/>
      <c r="C182" s="1"/>
      <c r="D182" s="3"/>
      <c r="E182" s="3"/>
      <c r="F182" s="3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288" t="s">
        <v>240</v>
      </c>
      <c r="B183" s="289" t="s">
        <v>105</v>
      </c>
      <c r="C183" s="289" t="s">
        <v>55</v>
      </c>
      <c r="D183" s="290" t="s">
        <v>241</v>
      </c>
      <c r="E183" s="290" t="s">
        <v>242</v>
      </c>
      <c r="F183" s="291" t="s">
        <v>292</v>
      </c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297" t="str">
        <f t="shared" ref="A184:A188" si="6">+A175</f>
        <v>1.1. Operários/Agentes de Limpeza</v>
      </c>
      <c r="B184" s="298" t="s">
        <v>286</v>
      </c>
      <c r="C184" s="315">
        <f t="shared" ref="C184:C188" si="7">E84</f>
        <v>80</v>
      </c>
      <c r="D184" s="318">
        <v>0</v>
      </c>
      <c r="E184" s="304">
        <f t="shared" ref="E184:E188" si="8">C184*D184</f>
        <v>0</v>
      </c>
      <c r="F184" s="3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297" t="str">
        <f t="shared" si="6"/>
        <v>1.2. Encarregado de Equipe</v>
      </c>
      <c r="B185" s="298" t="s">
        <v>286</v>
      </c>
      <c r="C185" s="315">
        <f t="shared" si="7"/>
        <v>4</v>
      </c>
      <c r="D185" s="318">
        <v>0</v>
      </c>
      <c r="E185" s="304">
        <f t="shared" si="8"/>
        <v>0</v>
      </c>
      <c r="F185" s="3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297" t="str">
        <f t="shared" si="6"/>
        <v>1.3. Motorista Caminhão</v>
      </c>
      <c r="B186" s="298" t="s">
        <v>286</v>
      </c>
      <c r="C186" s="315">
        <f t="shared" si="7"/>
        <v>8</v>
      </c>
      <c r="D186" s="318">
        <v>125.35</v>
      </c>
      <c r="E186" s="304">
        <f t="shared" si="8"/>
        <v>1002.8</v>
      </c>
      <c r="F186" s="31"/>
      <c r="G186" s="292" t="s">
        <v>293</v>
      </c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297" t="str">
        <f t="shared" si="6"/>
        <v>1.4. Motorista Ônibus Urbano</v>
      </c>
      <c r="B187" s="298" t="s">
        <v>286</v>
      </c>
      <c r="C187" s="315">
        <f t="shared" si="7"/>
        <v>4</v>
      </c>
      <c r="D187" s="318">
        <v>0</v>
      </c>
      <c r="E187" s="304">
        <f t="shared" si="8"/>
        <v>0</v>
      </c>
      <c r="F187" s="3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319" t="str">
        <f t="shared" si="6"/>
        <v>1.5. Operador de Máquina Rodoviária (Minicarregadeira e Trator Capinadeira)</v>
      </c>
      <c r="B188" s="298" t="s">
        <v>286</v>
      </c>
      <c r="C188" s="315">
        <f t="shared" si="7"/>
        <v>8</v>
      </c>
      <c r="D188" s="318">
        <v>125.35</v>
      </c>
      <c r="E188" s="304">
        <f t="shared" si="8"/>
        <v>1002.8</v>
      </c>
      <c r="F188" s="31"/>
      <c r="G188" s="320" t="s">
        <v>294</v>
      </c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206" t="s">
        <v>255</v>
      </c>
      <c r="E189" s="304">
        <f>$B$101</f>
        <v>1</v>
      </c>
      <c r="F189" s="317">
        <f>SUM(E184:E188)*E189</f>
        <v>2005.6</v>
      </c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3"/>
      <c r="E190" s="3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321" t="s">
        <v>295</v>
      </c>
      <c r="B191" s="322"/>
      <c r="C191" s="322"/>
      <c r="D191" s="261"/>
      <c r="E191" s="323"/>
      <c r="F191" s="317">
        <f>F113+F123+F135+F147+F159+F171+F180+F189</f>
        <v>513866.60278499778</v>
      </c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3"/>
      <c r="E192" s="3"/>
      <c r="F192" s="3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32" t="s">
        <v>296</v>
      </c>
      <c r="B193" s="1"/>
      <c r="C193" s="1"/>
      <c r="D193" s="3"/>
      <c r="E193" s="3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1.25" customHeight="1" x14ac:dyDescent="0.25">
      <c r="A194" s="1"/>
      <c r="B194" s="1"/>
      <c r="C194" s="1"/>
      <c r="D194" s="3"/>
      <c r="E194" s="3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25">
      <c r="A195" s="1" t="s">
        <v>297</v>
      </c>
      <c r="B195" s="1"/>
      <c r="C195" s="1"/>
      <c r="D195" s="3"/>
      <c r="E195" s="3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1.25" customHeight="1" x14ac:dyDescent="0.25">
      <c r="A196" s="1"/>
      <c r="B196" s="1"/>
      <c r="C196" s="1"/>
      <c r="D196" s="3"/>
      <c r="E196" s="3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7.75" customHeight="1" x14ac:dyDescent="0.25">
      <c r="A197" s="288" t="s">
        <v>240</v>
      </c>
      <c r="B197" s="289" t="s">
        <v>105</v>
      </c>
      <c r="C197" s="324" t="s">
        <v>298</v>
      </c>
      <c r="D197" s="290" t="s">
        <v>241</v>
      </c>
      <c r="E197" s="290" t="s">
        <v>242</v>
      </c>
      <c r="F197" s="291" t="s">
        <v>299</v>
      </c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325" t="s">
        <v>142</v>
      </c>
      <c r="B198" s="294" t="s">
        <v>286</v>
      </c>
      <c r="C198" s="326">
        <f>12/'0. Qtdades e Custos'!C106</f>
        <v>12</v>
      </c>
      <c r="D198" s="295">
        <f>VLOOKUP(A198,'0. Qtdades e Custos'!$B$198:$F$212,4,0)</f>
        <v>155.66</v>
      </c>
      <c r="E198" s="296">
        <f t="shared" ref="E198:E210" si="9">IFERROR(D198/C198,0)</f>
        <v>12.971666666666666</v>
      </c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325" t="s">
        <v>143</v>
      </c>
      <c r="B199" s="298" t="s">
        <v>286</v>
      </c>
      <c r="C199" s="326">
        <f>12/'0. Qtdades e Custos'!C107</f>
        <v>2</v>
      </c>
      <c r="D199" s="295">
        <f>VLOOKUP(A199,'0. Qtdades e Custos'!$B$198:$F$212,4,0)</f>
        <v>60.73</v>
      </c>
      <c r="E199" s="296">
        <f t="shared" si="9"/>
        <v>30.364999999999998</v>
      </c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325" t="s">
        <v>144</v>
      </c>
      <c r="B200" s="298" t="s">
        <v>286</v>
      </c>
      <c r="C200" s="326">
        <f>12/'0. Qtdades e Custos'!C108</f>
        <v>2</v>
      </c>
      <c r="D200" s="295">
        <f>VLOOKUP(A200,'0. Qtdades e Custos'!$B$198:$F$212,4,0)</f>
        <v>36.630000000000003</v>
      </c>
      <c r="E200" s="296">
        <f t="shared" si="9"/>
        <v>18.315000000000001</v>
      </c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325" t="s">
        <v>145</v>
      </c>
      <c r="B201" s="298" t="s">
        <v>286</v>
      </c>
      <c r="C201" s="326">
        <f>12/'0. Qtdades e Custos'!C109</f>
        <v>2</v>
      </c>
      <c r="D201" s="295">
        <f>VLOOKUP(A201,'0. Qtdades e Custos'!$B$198:$F$212,4,0)</f>
        <v>34.630000000000003</v>
      </c>
      <c r="E201" s="296">
        <f t="shared" si="9"/>
        <v>17.315000000000001</v>
      </c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325" t="s">
        <v>146</v>
      </c>
      <c r="B202" s="298" t="s">
        <v>286</v>
      </c>
      <c r="C202" s="326">
        <f>12/'0. Qtdades e Custos'!C110</f>
        <v>4</v>
      </c>
      <c r="D202" s="295">
        <f>VLOOKUP(A202,'0. Qtdades e Custos'!$B$198:$F$212,4,0)</f>
        <v>25.1</v>
      </c>
      <c r="E202" s="296">
        <f t="shared" si="9"/>
        <v>6.2750000000000004</v>
      </c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325" t="s">
        <v>147</v>
      </c>
      <c r="B203" s="298" t="s">
        <v>286</v>
      </c>
      <c r="C203" s="326">
        <f>12/'0. Qtdades e Custos'!C111</f>
        <v>4</v>
      </c>
      <c r="D203" s="295">
        <f>VLOOKUP(A203,'0. Qtdades e Custos'!$B$198:$F$212,4,0)</f>
        <v>4.28</v>
      </c>
      <c r="E203" s="296">
        <f t="shared" si="9"/>
        <v>1.07</v>
      </c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325" t="s">
        <v>148</v>
      </c>
      <c r="B204" s="298" t="s">
        <v>286</v>
      </c>
      <c r="C204" s="326">
        <f>12/'0. Qtdades e Custos'!C112</f>
        <v>1</v>
      </c>
      <c r="D204" s="295">
        <f>VLOOKUP(A204,'0. Qtdades e Custos'!$B$198:$F$212,4,0)</f>
        <v>1.1499999999999999</v>
      </c>
      <c r="E204" s="296">
        <f t="shared" si="9"/>
        <v>1.1499999999999999</v>
      </c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325" t="s">
        <v>149</v>
      </c>
      <c r="B205" s="298" t="s">
        <v>286</v>
      </c>
      <c r="C205" s="326">
        <f>12/'0. Qtdades e Custos'!C113</f>
        <v>4</v>
      </c>
      <c r="D205" s="295">
        <f>VLOOKUP(A205,'0. Qtdades e Custos'!$B$198:$F$212,4,0)</f>
        <v>18</v>
      </c>
      <c r="E205" s="296">
        <f t="shared" si="9"/>
        <v>4.5</v>
      </c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325" t="s">
        <v>150</v>
      </c>
      <c r="B206" s="298" t="s">
        <v>286</v>
      </c>
      <c r="C206" s="326">
        <f>12/'0. Qtdades e Custos'!C114</f>
        <v>4</v>
      </c>
      <c r="D206" s="295">
        <f>VLOOKUP(A206,'0. Qtdades e Custos'!$B$198:$F$212,4,0)</f>
        <v>13.18</v>
      </c>
      <c r="E206" s="296">
        <f t="shared" si="9"/>
        <v>3.2949999999999999</v>
      </c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25">
      <c r="A207" s="325" t="s">
        <v>151</v>
      </c>
      <c r="B207" s="298" t="s">
        <v>178</v>
      </c>
      <c r="C207" s="326">
        <f>12/'0. Qtdades e Custos'!C115</f>
        <v>0.5</v>
      </c>
      <c r="D207" s="295">
        <f>VLOOKUP(A207,'0. Qtdades e Custos'!$B$198:$F$212,4,0)</f>
        <v>2.58</v>
      </c>
      <c r="E207" s="296">
        <f t="shared" si="9"/>
        <v>5.16</v>
      </c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325" t="s">
        <v>152</v>
      </c>
      <c r="B208" s="298" t="s">
        <v>286</v>
      </c>
      <c r="C208" s="326">
        <f>12/'0. Qtdades e Custos'!C116</f>
        <v>1.3333333333333333</v>
      </c>
      <c r="D208" s="295">
        <f>VLOOKUP(A208,'0. Qtdades e Custos'!$B$198:$F$212,4,0)</f>
        <v>33.130000000000003</v>
      </c>
      <c r="E208" s="296">
        <f t="shared" si="9"/>
        <v>24.847500000000004</v>
      </c>
      <c r="F208" s="3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325" t="s">
        <v>153</v>
      </c>
      <c r="B209" s="298" t="s">
        <v>178</v>
      </c>
      <c r="C209" s="326">
        <f>12/'0. Qtdades e Custos'!C117</f>
        <v>2</v>
      </c>
      <c r="D209" s="295">
        <f>VLOOKUP(A209,'0. Qtdades e Custos'!$B$198:$F$212,4,0)</f>
        <v>43.29</v>
      </c>
      <c r="E209" s="296">
        <f t="shared" si="9"/>
        <v>21.645</v>
      </c>
      <c r="F209" s="3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325" t="s">
        <v>154</v>
      </c>
      <c r="B210" s="327" t="s">
        <v>178</v>
      </c>
      <c r="C210" s="326">
        <f>12/'0. Qtdades e Custos'!C118</f>
        <v>6</v>
      </c>
      <c r="D210" s="295">
        <f>VLOOKUP(A210,'0. Qtdades e Custos'!$B$198:$F$212,4,0)</f>
        <v>25.04</v>
      </c>
      <c r="E210" s="296">
        <f t="shared" si="9"/>
        <v>4.1733333333333329</v>
      </c>
      <c r="F210" s="200"/>
      <c r="G210" s="200"/>
      <c r="H210" s="125"/>
      <c r="I210" s="125"/>
      <c r="J210" s="125"/>
      <c r="K210" s="125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25"/>
      <c r="Y210" s="125"/>
      <c r="Z210" s="125"/>
    </row>
    <row r="211" spans="1:26" ht="12.75" customHeight="1" x14ac:dyDescent="0.25">
      <c r="A211" s="297" t="s">
        <v>253</v>
      </c>
      <c r="B211" s="298" t="s">
        <v>254</v>
      </c>
      <c r="C211" s="328">
        <f>E84</f>
        <v>80</v>
      </c>
      <c r="D211" s="299">
        <f>+SUM(E198:E210)</f>
        <v>151.08250000000004</v>
      </c>
      <c r="E211" s="299">
        <f>C211*D211</f>
        <v>12086.600000000002</v>
      </c>
      <c r="F211" s="3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206" t="s">
        <v>255</v>
      </c>
      <c r="E212" s="304">
        <f>$B$101</f>
        <v>1</v>
      </c>
      <c r="F212" s="305">
        <f>E211*E212</f>
        <v>12086.600000000002</v>
      </c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1.25" customHeight="1" x14ac:dyDescent="0.25">
      <c r="A213" s="1"/>
      <c r="B213" s="1"/>
      <c r="C213" s="1"/>
      <c r="D213" s="3"/>
      <c r="E213" s="3"/>
      <c r="F213" s="3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1.25" customHeight="1" x14ac:dyDescent="0.25">
      <c r="A214" s="1" t="s">
        <v>300</v>
      </c>
      <c r="B214" s="1"/>
      <c r="C214" s="1"/>
      <c r="D214" s="3"/>
      <c r="E214" s="3"/>
      <c r="F214" s="3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1.25" customHeight="1" x14ac:dyDescent="0.25">
      <c r="A215" s="1"/>
      <c r="B215" s="1"/>
      <c r="C215" s="1"/>
      <c r="D215" s="3"/>
      <c r="E215" s="3"/>
      <c r="F215" s="3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1.25" customHeight="1" x14ac:dyDescent="0.25">
      <c r="A216" s="288" t="s">
        <v>240</v>
      </c>
      <c r="B216" s="289" t="s">
        <v>105</v>
      </c>
      <c r="C216" s="324" t="s">
        <v>298</v>
      </c>
      <c r="D216" s="290" t="s">
        <v>241</v>
      </c>
      <c r="E216" s="290" t="s">
        <v>242</v>
      </c>
      <c r="F216" s="291" t="s">
        <v>301</v>
      </c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1.25" customHeight="1" x14ac:dyDescent="0.25">
      <c r="A217" s="293" t="s">
        <v>142</v>
      </c>
      <c r="B217" s="294" t="s">
        <v>286</v>
      </c>
      <c r="C217" s="326">
        <f>12/'0. Qtdades e Custos'!J106</f>
        <v>12</v>
      </c>
      <c r="D217" s="295">
        <f>VLOOKUP(A217,'0. Qtdades e Custos'!$B$198:$F$212,4,0)</f>
        <v>155.66</v>
      </c>
      <c r="E217" s="296">
        <f t="shared" ref="E217:E226" si="10">IFERROR(D217/C217,0)</f>
        <v>12.971666666666666</v>
      </c>
      <c r="F217" s="3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1.25" customHeight="1" x14ac:dyDescent="0.25">
      <c r="A218" s="293" t="s">
        <v>143</v>
      </c>
      <c r="B218" s="298" t="s">
        <v>286</v>
      </c>
      <c r="C218" s="326">
        <f>12/'0. Qtdades e Custos'!J107</f>
        <v>2</v>
      </c>
      <c r="D218" s="295">
        <f>VLOOKUP(A218,'0. Qtdades e Custos'!$B$198:$F$212,4,0)</f>
        <v>60.73</v>
      </c>
      <c r="E218" s="296">
        <f t="shared" si="10"/>
        <v>30.364999999999998</v>
      </c>
      <c r="F218" s="3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1.25" customHeight="1" x14ac:dyDescent="0.25">
      <c r="A219" s="325" t="s">
        <v>144</v>
      </c>
      <c r="B219" s="298" t="s">
        <v>286</v>
      </c>
      <c r="C219" s="326">
        <f>12/'0. Qtdades e Custos'!J108</f>
        <v>2</v>
      </c>
      <c r="D219" s="295">
        <f>VLOOKUP(A219,'0. Qtdades e Custos'!$B$198:$F$212,4,0)</f>
        <v>36.630000000000003</v>
      </c>
      <c r="E219" s="296">
        <f t="shared" si="10"/>
        <v>18.315000000000001</v>
      </c>
      <c r="F219" s="3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1.25" customHeight="1" x14ac:dyDescent="0.25">
      <c r="A220" s="325" t="s">
        <v>145</v>
      </c>
      <c r="B220" s="298" t="s">
        <v>286</v>
      </c>
      <c r="C220" s="326">
        <f>12/'0. Qtdades e Custos'!J109</f>
        <v>2</v>
      </c>
      <c r="D220" s="295">
        <f>VLOOKUP(A220,'0. Qtdades e Custos'!$B$198:$F$212,4,0)</f>
        <v>34.630000000000003</v>
      </c>
      <c r="E220" s="296">
        <f t="shared" si="10"/>
        <v>17.315000000000001</v>
      </c>
      <c r="F220" s="3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1.25" customHeight="1" x14ac:dyDescent="0.25">
      <c r="A221" s="293" t="s">
        <v>146</v>
      </c>
      <c r="B221" s="298" t="s">
        <v>286</v>
      </c>
      <c r="C221" s="326">
        <f>12/'0. Qtdades e Custos'!J110</f>
        <v>4</v>
      </c>
      <c r="D221" s="295">
        <f>VLOOKUP(A221,'0. Qtdades e Custos'!$B$198:$F$212,4,0)</f>
        <v>25.1</v>
      </c>
      <c r="E221" s="296">
        <f t="shared" si="10"/>
        <v>6.2750000000000004</v>
      </c>
      <c r="F221" s="3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1.25" customHeight="1" x14ac:dyDescent="0.25">
      <c r="A222" s="293" t="s">
        <v>147</v>
      </c>
      <c r="B222" s="298" t="s">
        <v>286</v>
      </c>
      <c r="C222" s="326">
        <f>12/'0. Qtdades e Custos'!J111</f>
        <v>4</v>
      </c>
      <c r="D222" s="295">
        <f>VLOOKUP(A222,'0. Qtdades e Custos'!$B$198:$F$212,4,0)</f>
        <v>4.28</v>
      </c>
      <c r="E222" s="296">
        <f t="shared" si="10"/>
        <v>1.07</v>
      </c>
      <c r="F222" s="3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1.25" customHeight="1" x14ac:dyDescent="0.25">
      <c r="A223" s="297" t="s">
        <v>149</v>
      </c>
      <c r="B223" s="298" t="s">
        <v>286</v>
      </c>
      <c r="C223" s="326">
        <f>12/'0. Qtdades e Custos'!J113</f>
        <v>4</v>
      </c>
      <c r="D223" s="295">
        <f>VLOOKUP(A223,'0. Qtdades e Custos'!$B$198:$F$212,4,0)</f>
        <v>18</v>
      </c>
      <c r="E223" s="296">
        <f t="shared" si="10"/>
        <v>4.5</v>
      </c>
      <c r="F223" s="3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1.25" customHeight="1" x14ac:dyDescent="0.25">
      <c r="A224" s="297" t="s">
        <v>150</v>
      </c>
      <c r="B224" s="298" t="s">
        <v>286</v>
      </c>
      <c r="C224" s="326">
        <f>12/'0. Qtdades e Custos'!J114</f>
        <v>4</v>
      </c>
      <c r="D224" s="295">
        <f>VLOOKUP(A224,'0. Qtdades e Custos'!$B$198:$F$212,4,0)</f>
        <v>13.18</v>
      </c>
      <c r="E224" s="296">
        <f t="shared" si="10"/>
        <v>3.2949999999999999</v>
      </c>
      <c r="F224" s="3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1.25" customHeight="1" x14ac:dyDescent="0.25">
      <c r="A225" s="297" t="s">
        <v>152</v>
      </c>
      <c r="B225" s="298" t="s">
        <v>286</v>
      </c>
      <c r="C225" s="326">
        <f>12/'0. Qtdades e Custos'!J116</f>
        <v>1.3333333333333333</v>
      </c>
      <c r="D225" s="295">
        <f>VLOOKUP(A225,'0. Qtdades e Custos'!$B$198:$F$212,4,0)</f>
        <v>33.130000000000003</v>
      </c>
      <c r="E225" s="296">
        <f t="shared" si="10"/>
        <v>24.847500000000004</v>
      </c>
      <c r="F225" s="3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1.25" customHeight="1" x14ac:dyDescent="0.25">
      <c r="A226" s="297" t="s">
        <v>153</v>
      </c>
      <c r="B226" s="298" t="s">
        <v>178</v>
      </c>
      <c r="C226" s="326">
        <f>12/'0. Qtdades e Custos'!J117</f>
        <v>2</v>
      </c>
      <c r="D226" s="295">
        <f>VLOOKUP(A226,'0. Qtdades e Custos'!$B$198:$F$212,4,0)</f>
        <v>43.29</v>
      </c>
      <c r="E226" s="296">
        <f t="shared" si="10"/>
        <v>21.645</v>
      </c>
      <c r="F226" s="3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1.25" customHeight="1" x14ac:dyDescent="0.25">
      <c r="A227" s="297" t="s">
        <v>253</v>
      </c>
      <c r="B227" s="298" t="s">
        <v>254</v>
      </c>
      <c r="C227" s="328">
        <f>E85</f>
        <v>4</v>
      </c>
      <c r="D227" s="299">
        <f>+SUM(E217:E226)</f>
        <v>140.59916666666669</v>
      </c>
      <c r="E227" s="299">
        <f>C227*D227</f>
        <v>562.39666666666676</v>
      </c>
      <c r="F227" s="3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1.25" customHeight="1" x14ac:dyDescent="0.25">
      <c r="A228" s="1"/>
      <c r="B228" s="1"/>
      <c r="C228" s="1"/>
      <c r="D228" s="206" t="s">
        <v>255</v>
      </c>
      <c r="E228" s="304">
        <f>$B$101</f>
        <v>1</v>
      </c>
      <c r="F228" s="305">
        <f>E227*E228</f>
        <v>562.39666666666676</v>
      </c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1.25" customHeight="1" x14ac:dyDescent="0.25">
      <c r="A229" s="1"/>
      <c r="B229" s="1"/>
      <c r="C229" s="1"/>
      <c r="D229" s="3"/>
      <c r="E229" s="3"/>
      <c r="F229" s="3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25">
      <c r="A230" s="1" t="s">
        <v>302</v>
      </c>
      <c r="B230" s="1"/>
      <c r="C230" s="1"/>
      <c r="D230" s="3"/>
      <c r="E230" s="3"/>
      <c r="F230" s="3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1.25" customHeight="1" x14ac:dyDescent="0.25">
      <c r="A231" s="1"/>
      <c r="B231" s="1"/>
      <c r="C231" s="1"/>
      <c r="D231" s="3"/>
      <c r="E231" s="3"/>
      <c r="F231" s="3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288" t="s">
        <v>240</v>
      </c>
      <c r="B232" s="289" t="s">
        <v>105</v>
      </c>
      <c r="C232" s="324" t="s">
        <v>298</v>
      </c>
      <c r="D232" s="290" t="s">
        <v>241</v>
      </c>
      <c r="E232" s="290" t="s">
        <v>242</v>
      </c>
      <c r="F232" s="291" t="s">
        <v>303</v>
      </c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293" t="s">
        <v>142</v>
      </c>
      <c r="B233" s="294" t="s">
        <v>286</v>
      </c>
      <c r="C233" s="326">
        <f>12/'0. Qtdades e Custos'!F106</f>
        <v>12</v>
      </c>
      <c r="D233" s="295">
        <f>VLOOKUP(A233,'0. Qtdades e Custos'!$B$198:$F$212,4,0)</f>
        <v>155.66</v>
      </c>
      <c r="E233" s="296">
        <f t="shared" ref="E233:E238" si="11">IFERROR(D233/C233,0)</f>
        <v>12.971666666666666</v>
      </c>
      <c r="F233" s="3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297" t="s">
        <v>143</v>
      </c>
      <c r="B234" s="298" t="s">
        <v>286</v>
      </c>
      <c r="C234" s="326">
        <f>12/'0. Qtdades e Custos'!F107</f>
        <v>2</v>
      </c>
      <c r="D234" s="295">
        <f>VLOOKUP(A234,'0. Qtdades e Custos'!$B$198:$F$212,4,0)</f>
        <v>60.73</v>
      </c>
      <c r="E234" s="296">
        <f t="shared" si="11"/>
        <v>30.364999999999998</v>
      </c>
      <c r="F234" s="3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319" t="s">
        <v>144</v>
      </c>
      <c r="B235" s="298" t="s">
        <v>286</v>
      </c>
      <c r="C235" s="326">
        <f>12/'0. Qtdades e Custos'!F108</f>
        <v>2</v>
      </c>
      <c r="D235" s="295">
        <f>VLOOKUP(A235,'0. Qtdades e Custos'!$B$198:$F$212,4,0)</f>
        <v>36.630000000000003</v>
      </c>
      <c r="E235" s="296">
        <f t="shared" si="11"/>
        <v>18.315000000000001</v>
      </c>
      <c r="F235" s="3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319" t="s">
        <v>145</v>
      </c>
      <c r="B236" s="298" t="s">
        <v>286</v>
      </c>
      <c r="C236" s="326">
        <f>12/'0. Qtdades e Custos'!F109</f>
        <v>2</v>
      </c>
      <c r="D236" s="295">
        <f>VLOOKUP(A236,'0. Qtdades e Custos'!$B$198:$F$212,4,0)</f>
        <v>34.630000000000003</v>
      </c>
      <c r="E236" s="296">
        <f t="shared" si="11"/>
        <v>17.315000000000001</v>
      </c>
      <c r="F236" s="3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297" t="s">
        <v>147</v>
      </c>
      <c r="B237" s="298" t="s">
        <v>286</v>
      </c>
      <c r="C237" s="326">
        <f>12/'0. Qtdades e Custos'!F111</f>
        <v>12</v>
      </c>
      <c r="D237" s="295">
        <f>VLOOKUP(A237,'0. Qtdades e Custos'!$B$198:$F$212,4,0)</f>
        <v>4.28</v>
      </c>
      <c r="E237" s="296">
        <f t="shared" si="11"/>
        <v>0.35666666666666669</v>
      </c>
      <c r="F237" s="3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297" t="s">
        <v>153</v>
      </c>
      <c r="B238" s="298" t="s">
        <v>178</v>
      </c>
      <c r="C238" s="326">
        <f>12/'0. Qtdades e Custos'!F117</f>
        <v>2</v>
      </c>
      <c r="D238" s="295">
        <f>VLOOKUP(A238,'0. Qtdades e Custos'!$B$198:$F$212,4,0)</f>
        <v>43.29</v>
      </c>
      <c r="E238" s="296">
        <f t="shared" si="11"/>
        <v>21.645</v>
      </c>
      <c r="F238" s="3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297" t="s">
        <v>253</v>
      </c>
      <c r="B239" s="298" t="s">
        <v>254</v>
      </c>
      <c r="C239" s="328">
        <f>E86</f>
        <v>8</v>
      </c>
      <c r="D239" s="299">
        <f>+SUM(E233:E238)</f>
        <v>100.96833333333333</v>
      </c>
      <c r="E239" s="299">
        <f>C239*D239</f>
        <v>807.74666666666667</v>
      </c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206" t="s">
        <v>255</v>
      </c>
      <c r="E240" s="304">
        <f>$B$101</f>
        <v>1</v>
      </c>
      <c r="F240" s="305">
        <f>E239*E240</f>
        <v>807.74666666666667</v>
      </c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1.25" customHeight="1" x14ac:dyDescent="0.25">
      <c r="A241" s="1"/>
      <c r="B241" s="1"/>
      <c r="C241" s="1"/>
      <c r="D241" s="3"/>
      <c r="E241" s="3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1.25" customHeight="1" x14ac:dyDescent="0.25">
      <c r="A242" s="1" t="s">
        <v>304</v>
      </c>
      <c r="B242" s="1"/>
      <c r="C242" s="1"/>
      <c r="D242" s="3"/>
      <c r="E242" s="3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1.25" customHeight="1" x14ac:dyDescent="0.25">
      <c r="A243" s="1"/>
      <c r="B243" s="1"/>
      <c r="C243" s="1"/>
      <c r="D243" s="3"/>
      <c r="E243" s="3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3.25" customHeight="1" x14ac:dyDescent="0.25">
      <c r="A244" s="288" t="s">
        <v>240</v>
      </c>
      <c r="B244" s="289" t="s">
        <v>105</v>
      </c>
      <c r="C244" s="324" t="s">
        <v>298</v>
      </c>
      <c r="D244" s="290" t="s">
        <v>241</v>
      </c>
      <c r="E244" s="290" t="s">
        <v>242</v>
      </c>
      <c r="F244" s="291" t="s">
        <v>305</v>
      </c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1.25" customHeight="1" x14ac:dyDescent="0.25">
      <c r="A245" s="325" t="s">
        <v>142</v>
      </c>
      <c r="B245" s="294" t="s">
        <v>286</v>
      </c>
      <c r="C245" s="326">
        <f>12/'0. Qtdades e Custos'!H106</f>
        <v>12</v>
      </c>
      <c r="D245" s="295">
        <f>VLOOKUP(A245,'0. Qtdades e Custos'!$B$198:$F$212,4,0)</f>
        <v>155.66</v>
      </c>
      <c r="E245" s="296">
        <f t="shared" ref="E245:E250" si="12">IFERROR(D245/C245,0)</f>
        <v>12.971666666666666</v>
      </c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1.25" customHeight="1" x14ac:dyDescent="0.25">
      <c r="A246" s="319" t="s">
        <v>143</v>
      </c>
      <c r="B246" s="298" t="s">
        <v>286</v>
      </c>
      <c r="C246" s="326">
        <f>12/'0. Qtdades e Custos'!H107</f>
        <v>2</v>
      </c>
      <c r="D246" s="295">
        <f>VLOOKUP(A246,'0. Qtdades e Custos'!$B$198:$F$212,4,0)</f>
        <v>60.73</v>
      </c>
      <c r="E246" s="296">
        <f t="shared" si="12"/>
        <v>30.364999999999998</v>
      </c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319" t="s">
        <v>144</v>
      </c>
      <c r="B247" s="298" t="s">
        <v>286</v>
      </c>
      <c r="C247" s="326">
        <f>12/'0. Qtdades e Custos'!H108</f>
        <v>2</v>
      </c>
      <c r="D247" s="295">
        <f>VLOOKUP(A247,'0. Qtdades e Custos'!$B$198:$F$212,4,0)</f>
        <v>36.630000000000003</v>
      </c>
      <c r="E247" s="296">
        <f t="shared" si="12"/>
        <v>18.315000000000001</v>
      </c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319" t="s">
        <v>145</v>
      </c>
      <c r="B248" s="298" t="s">
        <v>286</v>
      </c>
      <c r="C248" s="326">
        <f>12/'0. Qtdades e Custos'!H109</f>
        <v>2</v>
      </c>
      <c r="D248" s="295">
        <f>VLOOKUP(A248,'0. Qtdades e Custos'!$B$198:$F$212,4,0)</f>
        <v>34.630000000000003</v>
      </c>
      <c r="E248" s="296">
        <f t="shared" si="12"/>
        <v>17.315000000000001</v>
      </c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1.25" customHeight="1" x14ac:dyDescent="0.25">
      <c r="A249" s="319" t="s">
        <v>147</v>
      </c>
      <c r="B249" s="298" t="s">
        <v>286</v>
      </c>
      <c r="C249" s="326">
        <f>12/'0. Qtdades e Custos'!H111</f>
        <v>12</v>
      </c>
      <c r="D249" s="295">
        <f>VLOOKUP(A249,'0. Qtdades e Custos'!$B$198:$F$212,4,0)</f>
        <v>4.28</v>
      </c>
      <c r="E249" s="296">
        <f t="shared" si="12"/>
        <v>0.35666666666666669</v>
      </c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1.25" customHeight="1" x14ac:dyDescent="0.25">
      <c r="A250" s="319" t="s">
        <v>153</v>
      </c>
      <c r="B250" s="298" t="s">
        <v>178</v>
      </c>
      <c r="C250" s="326">
        <f>12/'0. Qtdades e Custos'!H117</f>
        <v>2</v>
      </c>
      <c r="D250" s="295">
        <f>VLOOKUP(A250,'0. Qtdades e Custos'!$B$198:$F$212,4,0)</f>
        <v>43.29</v>
      </c>
      <c r="E250" s="296">
        <f t="shared" si="12"/>
        <v>21.645</v>
      </c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1.25" customHeight="1" x14ac:dyDescent="0.25">
      <c r="A251" s="297" t="s">
        <v>253</v>
      </c>
      <c r="B251" s="298" t="s">
        <v>254</v>
      </c>
      <c r="C251" s="328">
        <f>E87</f>
        <v>4</v>
      </c>
      <c r="D251" s="299">
        <f>+SUM(E245:E250)</f>
        <v>100.96833333333333</v>
      </c>
      <c r="E251" s="299">
        <f>C251*D251</f>
        <v>403.87333333333333</v>
      </c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1.25" customHeight="1" x14ac:dyDescent="0.25">
      <c r="A252" s="1"/>
      <c r="B252" s="1"/>
      <c r="C252" s="1"/>
      <c r="D252" s="206" t="s">
        <v>255</v>
      </c>
      <c r="E252" s="304">
        <f>$B$101</f>
        <v>1</v>
      </c>
      <c r="F252" s="305">
        <f>E251*E252</f>
        <v>403.87333333333333</v>
      </c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1.25" customHeight="1" x14ac:dyDescent="0.25">
      <c r="A253" s="1"/>
      <c r="B253" s="1"/>
      <c r="C253" s="1"/>
      <c r="D253" s="3"/>
      <c r="E253" s="3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1.25" customHeight="1" x14ac:dyDescent="0.25">
      <c r="A254" s="1" t="s">
        <v>306</v>
      </c>
      <c r="B254" s="1"/>
      <c r="C254" s="1"/>
      <c r="D254" s="3"/>
      <c r="E254" s="3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1.25" customHeight="1" x14ac:dyDescent="0.25">
      <c r="A255" s="1"/>
      <c r="B255" s="1"/>
      <c r="C255" s="1"/>
      <c r="D255" s="3"/>
      <c r="E255" s="3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2.5" customHeight="1" x14ac:dyDescent="0.25">
      <c r="A256" s="288" t="s">
        <v>240</v>
      </c>
      <c r="B256" s="289" t="s">
        <v>105</v>
      </c>
      <c r="C256" s="324" t="s">
        <v>298</v>
      </c>
      <c r="D256" s="290" t="s">
        <v>241</v>
      </c>
      <c r="E256" s="290" t="s">
        <v>242</v>
      </c>
      <c r="F256" s="291" t="s">
        <v>307</v>
      </c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1.25" customHeight="1" x14ac:dyDescent="0.25">
      <c r="A257" s="293" t="s">
        <v>142</v>
      </c>
      <c r="B257" s="294" t="s">
        <v>286</v>
      </c>
      <c r="C257" s="326">
        <f>12/'0. Qtdades e Custos'!L106</f>
        <v>12</v>
      </c>
      <c r="D257" s="295">
        <f>VLOOKUP(A257,'0. Qtdades e Custos'!$B$198:$F$212,4,0)</f>
        <v>155.66</v>
      </c>
      <c r="E257" s="296">
        <f t="shared" ref="E257:E265" si="13">IFERROR(D257/C257,0)</f>
        <v>12.971666666666666</v>
      </c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1.25" customHeight="1" x14ac:dyDescent="0.25">
      <c r="A258" s="293" t="s">
        <v>143</v>
      </c>
      <c r="B258" s="298" t="s">
        <v>286</v>
      </c>
      <c r="C258" s="326">
        <f>12/'0. Qtdades e Custos'!L107</f>
        <v>2</v>
      </c>
      <c r="D258" s="295">
        <f>VLOOKUP(A258,'0. Qtdades e Custos'!$B$198:$F$212,4,0)</f>
        <v>60.73</v>
      </c>
      <c r="E258" s="296">
        <f t="shared" si="13"/>
        <v>30.364999999999998</v>
      </c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319" t="s">
        <v>144</v>
      </c>
      <c r="B259" s="298" t="s">
        <v>286</v>
      </c>
      <c r="C259" s="326">
        <f>12/'0. Qtdades e Custos'!L108</f>
        <v>2</v>
      </c>
      <c r="D259" s="295">
        <f>VLOOKUP(A259,'0. Qtdades e Custos'!$B$198:$F$212,4,0)</f>
        <v>36.630000000000003</v>
      </c>
      <c r="E259" s="296">
        <f t="shared" si="13"/>
        <v>18.315000000000001</v>
      </c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319" t="s">
        <v>145</v>
      </c>
      <c r="B260" s="298" t="s">
        <v>286</v>
      </c>
      <c r="C260" s="326">
        <f>12/'0. Qtdades e Custos'!L109</f>
        <v>2</v>
      </c>
      <c r="D260" s="295">
        <f>VLOOKUP(A260,'0. Qtdades e Custos'!$B$198:$F$212,4,0)</f>
        <v>34.630000000000003</v>
      </c>
      <c r="E260" s="296">
        <f t="shared" si="13"/>
        <v>17.315000000000001</v>
      </c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1.25" customHeight="1" x14ac:dyDescent="0.25">
      <c r="A261" s="293" t="s">
        <v>146</v>
      </c>
      <c r="B261" s="298" t="s">
        <v>286</v>
      </c>
      <c r="C261" s="326">
        <f>12/'0. Qtdades e Custos'!L110</f>
        <v>4</v>
      </c>
      <c r="D261" s="295">
        <f>VLOOKUP(A261,'0. Qtdades e Custos'!$B$198:$F$212,4,0)</f>
        <v>25.1</v>
      </c>
      <c r="E261" s="296">
        <f t="shared" si="13"/>
        <v>6.2750000000000004</v>
      </c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1.25" customHeight="1" x14ac:dyDescent="0.25">
      <c r="A262" s="293" t="s">
        <v>147</v>
      </c>
      <c r="B262" s="298" t="s">
        <v>286</v>
      </c>
      <c r="C262" s="326">
        <f>12/'0. Qtdades e Custos'!L111</f>
        <v>4</v>
      </c>
      <c r="D262" s="295">
        <f>VLOOKUP(A262,'0. Qtdades e Custos'!$B$198:$F$212,4,0)</f>
        <v>4.28</v>
      </c>
      <c r="E262" s="296">
        <f t="shared" si="13"/>
        <v>1.07</v>
      </c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1.25" customHeight="1" x14ac:dyDescent="0.25">
      <c r="A263" s="297" t="s">
        <v>148</v>
      </c>
      <c r="B263" s="298" t="s">
        <v>286</v>
      </c>
      <c r="C263" s="326">
        <f>12/'0. Qtdades e Custos'!L112</f>
        <v>1</v>
      </c>
      <c r="D263" s="295">
        <f>VLOOKUP(A263,'0. Qtdades e Custos'!$B$198:$F$212,4,0)</f>
        <v>1.1499999999999999</v>
      </c>
      <c r="E263" s="296">
        <f t="shared" si="13"/>
        <v>1.1499999999999999</v>
      </c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1.25" customHeight="1" x14ac:dyDescent="0.25">
      <c r="A264" s="297" t="s">
        <v>152</v>
      </c>
      <c r="B264" s="298" t="s">
        <v>286</v>
      </c>
      <c r="C264" s="326">
        <f>12/'0. Qtdades e Custos'!L116</f>
        <v>1.3333333333333333</v>
      </c>
      <c r="D264" s="295">
        <f>VLOOKUP(A264,'0. Qtdades e Custos'!$B$198:$F$212,4,0)</f>
        <v>33.130000000000003</v>
      </c>
      <c r="E264" s="296">
        <f t="shared" si="13"/>
        <v>24.847500000000004</v>
      </c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1.25" customHeight="1" x14ac:dyDescent="0.25">
      <c r="A265" s="297" t="s">
        <v>153</v>
      </c>
      <c r="B265" s="298" t="s">
        <v>178</v>
      </c>
      <c r="C265" s="326">
        <f>12/'0. Qtdades e Custos'!L117</f>
        <v>2</v>
      </c>
      <c r="D265" s="295">
        <f>VLOOKUP(A265,'0. Qtdades e Custos'!$B$198:$F$212,4,0)</f>
        <v>43.29</v>
      </c>
      <c r="E265" s="296">
        <f t="shared" si="13"/>
        <v>21.645</v>
      </c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1.25" customHeight="1" x14ac:dyDescent="0.25">
      <c r="A266" s="297" t="s">
        <v>253</v>
      </c>
      <c r="B266" s="298" t="s">
        <v>254</v>
      </c>
      <c r="C266" s="328">
        <f>E88</f>
        <v>8</v>
      </c>
      <c r="D266" s="299">
        <f>+SUM(E257:E265)</f>
        <v>133.95416666666668</v>
      </c>
      <c r="E266" s="299">
        <f>C266*D266</f>
        <v>1071.6333333333334</v>
      </c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1.25" customHeight="1" x14ac:dyDescent="0.25">
      <c r="A267" s="1"/>
      <c r="B267" s="1"/>
      <c r="C267" s="1"/>
      <c r="D267" s="206" t="s">
        <v>255</v>
      </c>
      <c r="E267" s="304">
        <f>$B$101</f>
        <v>1</v>
      </c>
      <c r="F267" s="305">
        <f>E266*E267</f>
        <v>1071.6333333333334</v>
      </c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1.25" customHeight="1" x14ac:dyDescent="0.25">
      <c r="A268" s="1"/>
      <c r="B268" s="1"/>
      <c r="C268" s="1"/>
      <c r="D268" s="3"/>
      <c r="E268" s="3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321" t="s">
        <v>308</v>
      </c>
      <c r="B269" s="329"/>
      <c r="C269" s="329"/>
      <c r="D269" s="330"/>
      <c r="E269" s="331"/>
      <c r="F269" s="332">
        <f>+F212+F228+F240+F252+F267</f>
        <v>14932.250000000002</v>
      </c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1.25" customHeight="1" x14ac:dyDescent="0.25">
      <c r="A270" s="1"/>
      <c r="B270" s="1"/>
      <c r="C270" s="1"/>
      <c r="D270" s="3"/>
      <c r="E270" s="3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32" t="s">
        <v>309</v>
      </c>
      <c r="B271" s="1"/>
      <c r="C271" s="1"/>
      <c r="D271" s="3"/>
      <c r="E271" s="3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1.25" customHeight="1" x14ac:dyDescent="0.25">
      <c r="A272" s="32"/>
      <c r="B272" s="213"/>
      <c r="C272" s="1"/>
      <c r="D272" s="3"/>
      <c r="E272" s="3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682" t="s">
        <v>310</v>
      </c>
      <c r="B273" s="550"/>
      <c r="C273" s="550"/>
      <c r="D273" s="214"/>
      <c r="E273" s="214"/>
      <c r="F273" s="214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1.25" customHeight="1" x14ac:dyDescent="0.25">
      <c r="A274" s="1"/>
      <c r="B274" s="1"/>
      <c r="C274" s="1"/>
      <c r="D274" s="3"/>
      <c r="E274" s="3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213" t="s">
        <v>311</v>
      </c>
      <c r="B275" s="1"/>
      <c r="C275" s="1"/>
      <c r="D275" s="3"/>
      <c r="E275" s="3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288" t="s">
        <v>240</v>
      </c>
      <c r="B276" s="289" t="s">
        <v>105</v>
      </c>
      <c r="C276" s="289" t="s">
        <v>55</v>
      </c>
      <c r="D276" s="290" t="s">
        <v>241</v>
      </c>
      <c r="E276" s="290" t="s">
        <v>242</v>
      </c>
      <c r="F276" s="291" t="s">
        <v>312</v>
      </c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293" t="s">
        <v>313</v>
      </c>
      <c r="B277" s="294" t="s">
        <v>286</v>
      </c>
      <c r="C277" s="294">
        <v>1</v>
      </c>
      <c r="D277" s="295">
        <f>'0. Qtdades e Custos'!N57</f>
        <v>595732.14</v>
      </c>
      <c r="E277" s="296">
        <f>C277*D277</f>
        <v>595732.14</v>
      </c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297" t="s">
        <v>314</v>
      </c>
      <c r="B278" s="298" t="s">
        <v>315</v>
      </c>
      <c r="C278" s="326">
        <f>'0. Qtdades e Custos'!Q57</f>
        <v>7</v>
      </c>
      <c r="D278" s="299"/>
      <c r="E278" s="299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297" t="s">
        <v>316</v>
      </c>
      <c r="B279" s="298" t="s">
        <v>315</v>
      </c>
      <c r="C279" s="303">
        <v>0</v>
      </c>
      <c r="D279" s="299"/>
      <c r="E279" s="299"/>
      <c r="F279" s="142"/>
      <c r="G279" s="3"/>
      <c r="H279" s="1"/>
      <c r="I279" s="215"/>
      <c r="J279" s="215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297" t="s">
        <v>317</v>
      </c>
      <c r="B280" s="298" t="s">
        <v>220</v>
      </c>
      <c r="C280" s="302">
        <f>IFERROR(VLOOKUP(C278,'10. Depreciação'!A3:B17,2,0),0)</f>
        <v>60.29</v>
      </c>
      <c r="D280" s="299">
        <f>E277</f>
        <v>595732.14</v>
      </c>
      <c r="E280" s="299">
        <f>C280*D280/100</f>
        <v>359166.907206</v>
      </c>
      <c r="F280" s="3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333" t="s">
        <v>318</v>
      </c>
      <c r="B281" s="334" t="s">
        <v>246</v>
      </c>
      <c r="C281" s="334">
        <f>C278*12</f>
        <v>84</v>
      </c>
      <c r="D281" s="335">
        <f>IF(C279&lt;=C278,E280,0)</f>
        <v>359166.907206</v>
      </c>
      <c r="E281" s="335">
        <f>IFERROR(D281/C281,0)</f>
        <v>4275.7965143571428</v>
      </c>
      <c r="F281" s="3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300" t="s">
        <v>319</v>
      </c>
      <c r="B282" s="143"/>
      <c r="C282" s="143"/>
      <c r="D282" s="30"/>
      <c r="E282" s="301">
        <f>E281</f>
        <v>4275.7965143571428</v>
      </c>
      <c r="F282" s="3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307" t="s">
        <v>320</v>
      </c>
      <c r="B283" s="336" t="s">
        <v>286</v>
      </c>
      <c r="C283" s="326">
        <f>'0. Qtdades e Custos'!P57</f>
        <v>8</v>
      </c>
      <c r="D283" s="308">
        <f>E282</f>
        <v>4275.7965143571428</v>
      </c>
      <c r="E283" s="301">
        <f>C283*D283</f>
        <v>34206.372114857142</v>
      </c>
      <c r="F283" s="3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216"/>
      <c r="B284" s="216"/>
      <c r="C284" s="216"/>
      <c r="D284" s="206" t="s">
        <v>255</v>
      </c>
      <c r="E284" s="304">
        <f>$B$101</f>
        <v>1</v>
      </c>
      <c r="F284" s="332">
        <f>E283*E284</f>
        <v>34206.372114857142</v>
      </c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1.25" customHeight="1" x14ac:dyDescent="0.25">
      <c r="A285" s="1"/>
      <c r="B285" s="1"/>
      <c r="C285" s="1"/>
      <c r="D285" s="3"/>
      <c r="E285" s="3"/>
      <c r="F285" s="3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213" t="s">
        <v>321</v>
      </c>
      <c r="B286" s="1"/>
      <c r="C286" s="1"/>
      <c r="D286" s="3"/>
      <c r="E286" s="3"/>
      <c r="F286" s="3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288" t="s">
        <v>240</v>
      </c>
      <c r="B287" s="289" t="s">
        <v>105</v>
      </c>
      <c r="C287" s="289" t="s">
        <v>55</v>
      </c>
      <c r="D287" s="290" t="s">
        <v>241</v>
      </c>
      <c r="E287" s="290" t="s">
        <v>242</v>
      </c>
      <c r="F287" s="291" t="s">
        <v>322</v>
      </c>
      <c r="G287" s="3"/>
      <c r="H287" s="1"/>
      <c r="I287" s="215"/>
      <c r="J287" s="215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293" t="s">
        <v>323</v>
      </c>
      <c r="B288" s="294" t="s">
        <v>286</v>
      </c>
      <c r="C288" s="294">
        <v>1</v>
      </c>
      <c r="D288" s="296">
        <f>D277</f>
        <v>595732.14</v>
      </c>
      <c r="E288" s="296">
        <f>C288*D288</f>
        <v>595732.14</v>
      </c>
      <c r="F288" s="142"/>
      <c r="G288" s="3"/>
      <c r="H288" s="1"/>
      <c r="I288" s="215"/>
      <c r="J288" s="215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297" t="s">
        <v>324</v>
      </c>
      <c r="B289" s="298" t="s">
        <v>220</v>
      </c>
      <c r="C289" s="303">
        <v>14.75</v>
      </c>
      <c r="D289" s="299"/>
      <c r="E289" s="299"/>
      <c r="F289" s="142"/>
      <c r="G289" s="3"/>
      <c r="H289" s="1"/>
      <c r="I289" s="215"/>
      <c r="J289" s="215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297" t="s">
        <v>325</v>
      </c>
      <c r="B290" s="298" t="s">
        <v>278</v>
      </c>
      <c r="C290" s="299">
        <f>IFERROR(IF(C279&lt;=C278,E277-(C280/(100*C278)*C279)*E277,E277-E280),0)</f>
        <v>595732.14</v>
      </c>
      <c r="D290" s="299"/>
      <c r="E290" s="299"/>
      <c r="F290" s="142"/>
      <c r="G290" s="3"/>
      <c r="H290" s="1"/>
      <c r="I290" s="215"/>
      <c r="J290" s="215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297" t="s">
        <v>326</v>
      </c>
      <c r="B291" s="298" t="s">
        <v>278</v>
      </c>
      <c r="C291" s="299">
        <f>IFERROR(IF(C279&gt;=C278,C290,((((C290)-(E277-E280))*(((C278-C279)+1)/(2*(C278-C279))))+(E277-E280))),0)</f>
        <v>441803.46548314288</v>
      </c>
      <c r="D291" s="299"/>
      <c r="E291" s="299"/>
      <c r="F291" s="142"/>
      <c r="G291" s="3"/>
      <c r="H291" s="1"/>
      <c r="I291" s="215"/>
      <c r="J291" s="215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333" t="s">
        <v>327</v>
      </c>
      <c r="B292" s="334" t="s">
        <v>278</v>
      </c>
      <c r="C292" s="334"/>
      <c r="D292" s="335">
        <f>C289*C291/12/100</f>
        <v>5430.5009298969644</v>
      </c>
      <c r="E292" s="335">
        <f>D292</f>
        <v>5430.5009298969644</v>
      </c>
      <c r="F292" s="142"/>
      <c r="G292" s="3"/>
      <c r="H292" s="1"/>
      <c r="I292" s="215"/>
      <c r="J292" s="215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300" t="s">
        <v>319</v>
      </c>
      <c r="B293" s="143"/>
      <c r="C293" s="143"/>
      <c r="D293" s="30"/>
      <c r="E293" s="301">
        <f>E292</f>
        <v>5430.5009298969644</v>
      </c>
      <c r="F293" s="142"/>
      <c r="G293" s="3"/>
      <c r="H293" s="1"/>
      <c r="I293" s="215"/>
      <c r="J293" s="215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307" t="s">
        <v>320</v>
      </c>
      <c r="B294" s="336" t="s">
        <v>286</v>
      </c>
      <c r="C294" s="337">
        <f>C283</f>
        <v>8</v>
      </c>
      <c r="D294" s="308">
        <f>E293</f>
        <v>5430.5009298969644</v>
      </c>
      <c r="E294" s="301">
        <f>C294*D294</f>
        <v>43444.007439175715</v>
      </c>
      <c r="F294" s="142"/>
      <c r="G294" s="3"/>
      <c r="H294" s="1"/>
      <c r="I294" s="215"/>
      <c r="J294" s="215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19"/>
      <c r="D295" s="206" t="s">
        <v>255</v>
      </c>
      <c r="E295" s="304">
        <f>$B$101</f>
        <v>1</v>
      </c>
      <c r="F295" s="332">
        <f>E294*E295</f>
        <v>43444.007439175715</v>
      </c>
      <c r="G295" s="3"/>
      <c r="H295" s="1"/>
      <c r="I295" s="215"/>
      <c r="J295" s="215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1.25" customHeight="1" x14ac:dyDescent="0.25">
      <c r="A296" s="1"/>
      <c r="B296" s="1"/>
      <c r="C296" s="1"/>
      <c r="D296" s="3"/>
      <c r="E296" s="3"/>
      <c r="F296" s="3"/>
      <c r="G296" s="3"/>
      <c r="H296" s="1"/>
      <c r="I296" s="215"/>
      <c r="J296" s="215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 t="s">
        <v>328</v>
      </c>
      <c r="B297" s="1"/>
      <c r="C297" s="1"/>
      <c r="D297" s="3"/>
      <c r="E297" s="3"/>
      <c r="F297" s="3"/>
      <c r="G297" s="3"/>
      <c r="H297" s="1"/>
      <c r="I297" s="215"/>
      <c r="J297" s="215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288" t="s">
        <v>240</v>
      </c>
      <c r="B298" s="289" t="s">
        <v>105</v>
      </c>
      <c r="C298" s="289" t="s">
        <v>55</v>
      </c>
      <c r="D298" s="290" t="s">
        <v>241</v>
      </c>
      <c r="E298" s="290" t="s">
        <v>242</v>
      </c>
      <c r="F298" s="291" t="s">
        <v>329</v>
      </c>
      <c r="G298" s="3"/>
      <c r="H298" s="1">
        <f>163.92+109.29</f>
        <v>273.20999999999998</v>
      </c>
      <c r="I298" s="215"/>
      <c r="J298" s="215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293" t="s">
        <v>330</v>
      </c>
      <c r="B299" s="294" t="s">
        <v>286</v>
      </c>
      <c r="C299" s="296">
        <f>C283</f>
        <v>8</v>
      </c>
      <c r="D299" s="296">
        <f>0.01*($E$277)</f>
        <v>5957.3213999999998</v>
      </c>
      <c r="E299" s="296">
        <f t="shared" ref="E299:E301" si="14">C299*D299</f>
        <v>47658.571199999998</v>
      </c>
      <c r="F299" s="3"/>
      <c r="G299" s="3"/>
      <c r="H299" s="1"/>
      <c r="I299" s="215"/>
      <c r="J299" s="215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297" t="s">
        <v>331</v>
      </c>
      <c r="B300" s="298" t="s">
        <v>286</v>
      </c>
      <c r="C300" s="296">
        <f>C283</f>
        <v>8</v>
      </c>
      <c r="D300" s="318">
        <v>273.20999999999998</v>
      </c>
      <c r="E300" s="299">
        <f t="shared" si="14"/>
        <v>2185.6799999999998</v>
      </c>
      <c r="F300" s="3"/>
      <c r="G300" s="3"/>
      <c r="H300" s="1"/>
      <c r="I300" s="215"/>
      <c r="J300" s="215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297" t="s">
        <v>332</v>
      </c>
      <c r="B301" s="298" t="s">
        <v>286</v>
      </c>
      <c r="C301" s="296">
        <f>C283</f>
        <v>8</v>
      </c>
      <c r="D301" s="338">
        <v>900</v>
      </c>
      <c r="E301" s="299">
        <f t="shared" si="14"/>
        <v>7200</v>
      </c>
      <c r="F301" s="30"/>
      <c r="G301" s="3"/>
      <c r="H301" s="1"/>
      <c r="I301" s="215"/>
      <c r="J301" s="215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307" t="s">
        <v>333</v>
      </c>
      <c r="B302" s="336" t="s">
        <v>246</v>
      </c>
      <c r="C302" s="336">
        <v>12</v>
      </c>
      <c r="D302" s="308">
        <f>SUM(E299:E301)</f>
        <v>57044.251199999999</v>
      </c>
      <c r="E302" s="308">
        <f>D302/C302</f>
        <v>4753.6876000000002</v>
      </c>
      <c r="F302" s="3"/>
      <c r="G302" s="3"/>
      <c r="H302" s="1"/>
      <c r="I302" s="215"/>
      <c r="J302" s="215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206" t="s">
        <v>255</v>
      </c>
      <c r="E303" s="304">
        <f>$B$101</f>
        <v>1</v>
      </c>
      <c r="F303" s="305">
        <f>E302*E303</f>
        <v>4753.6876000000002</v>
      </c>
      <c r="G303" s="3"/>
      <c r="H303" s="1"/>
      <c r="I303" s="215"/>
      <c r="J303" s="215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1.25" customHeight="1" x14ac:dyDescent="0.25">
      <c r="A304" s="1"/>
      <c r="B304" s="1"/>
      <c r="C304" s="1"/>
      <c r="D304" s="3"/>
      <c r="E304" s="3"/>
      <c r="F304" s="3"/>
      <c r="G304" s="3"/>
      <c r="H304" s="1"/>
      <c r="I304" s="215"/>
      <c r="J304" s="215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 t="s">
        <v>334</v>
      </c>
      <c r="B305" s="217"/>
      <c r="C305" s="1"/>
      <c r="D305" s="3"/>
      <c r="E305" s="3"/>
      <c r="F305" s="3"/>
      <c r="G305" s="3"/>
      <c r="H305" s="1"/>
      <c r="I305" s="215"/>
      <c r="J305" s="215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217"/>
      <c r="C306" s="1"/>
      <c r="D306" s="3"/>
      <c r="E306" s="3"/>
      <c r="F306" s="3"/>
      <c r="G306" s="3"/>
      <c r="H306" s="1"/>
      <c r="I306" s="215"/>
      <c r="J306" s="215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307" t="s">
        <v>335</v>
      </c>
      <c r="B307" s="339">
        <f>'0. Qtdades e Custos'!D5*0.8</f>
        <v>720</v>
      </c>
      <c r="C307" s="1"/>
      <c r="D307" s="3"/>
      <c r="E307" s="3"/>
      <c r="F307" s="3"/>
      <c r="G307" s="3"/>
      <c r="H307" s="1"/>
      <c r="I307" s="215"/>
      <c r="J307" s="215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58.5" customHeight="1" x14ac:dyDescent="0.25">
      <c r="A308" s="340" t="s">
        <v>336</v>
      </c>
      <c r="B308" s="341">
        <f>'0. Qtdades e Custos'!Y57</f>
        <v>21988.508000000002</v>
      </c>
      <c r="C308" s="1"/>
      <c r="D308" s="3"/>
      <c r="E308" s="3"/>
      <c r="F308" s="3"/>
      <c r="G308" s="3"/>
      <c r="H308" s="1"/>
      <c r="I308" s="215"/>
      <c r="J308" s="215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217"/>
      <c r="C309" s="1"/>
      <c r="D309" s="3"/>
      <c r="E309" s="3"/>
      <c r="F309" s="3"/>
      <c r="G309" s="3"/>
      <c r="H309" s="1"/>
      <c r="I309" s="215"/>
      <c r="J309" s="215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288" t="s">
        <v>240</v>
      </c>
      <c r="B310" s="289" t="s">
        <v>105</v>
      </c>
      <c r="C310" s="289" t="s">
        <v>337</v>
      </c>
      <c r="D310" s="290" t="s">
        <v>241</v>
      </c>
      <c r="E310" s="290" t="s">
        <v>242</v>
      </c>
      <c r="F310" s="291" t="s">
        <v>338</v>
      </c>
      <c r="G310" s="3"/>
      <c r="H310" s="1"/>
      <c r="I310" s="215"/>
      <c r="J310" s="215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342" t="s">
        <v>339</v>
      </c>
      <c r="B311" s="343" t="s">
        <v>340</v>
      </c>
      <c r="C311" s="344">
        <f>B308</f>
        <v>21988.508000000002</v>
      </c>
      <c r="D311" s="345">
        <v>6.25</v>
      </c>
      <c r="E311" s="296"/>
      <c r="F311" s="3"/>
      <c r="G311" s="3"/>
      <c r="H311" s="1"/>
      <c r="I311" s="215"/>
      <c r="J311" s="215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346" t="s">
        <v>341</v>
      </c>
      <c r="B312" s="343" t="s">
        <v>342</v>
      </c>
      <c r="C312" s="299">
        <f>C311</f>
        <v>21988.508000000002</v>
      </c>
      <c r="D312" s="347"/>
      <c r="E312" s="299">
        <f>C312*D311</f>
        <v>137428.17500000002</v>
      </c>
      <c r="F312" s="3"/>
      <c r="G312" s="3"/>
      <c r="H312" s="1"/>
      <c r="I312" s="215"/>
      <c r="J312" s="215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3"/>
      <c r="E313" s="3"/>
      <c r="F313" s="332">
        <f>SUM(E311:E312)</f>
        <v>137428.17500000002</v>
      </c>
      <c r="G313" s="3"/>
      <c r="H313" s="1"/>
      <c r="I313" s="215"/>
      <c r="J313" s="215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1.25" customHeight="1" x14ac:dyDescent="0.25">
      <c r="A314" s="1"/>
      <c r="B314" s="1"/>
      <c r="C314" s="1"/>
      <c r="D314" s="3"/>
      <c r="E314" s="3"/>
      <c r="F314" s="3"/>
      <c r="G314" s="3"/>
      <c r="H314" s="1"/>
      <c r="I314" s="215"/>
      <c r="J314" s="215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 t="s">
        <v>343</v>
      </c>
      <c r="B315" s="1"/>
      <c r="C315" s="1"/>
      <c r="D315" s="3"/>
      <c r="E315" s="3"/>
      <c r="F315" s="3"/>
      <c r="G315" s="3"/>
      <c r="H315" s="1"/>
      <c r="I315" s="215"/>
      <c r="J315" s="215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36" customHeight="1" x14ac:dyDescent="0.25">
      <c r="A316" s="288" t="s">
        <v>240</v>
      </c>
      <c r="B316" s="289" t="s">
        <v>105</v>
      </c>
      <c r="C316" s="289" t="s">
        <v>344</v>
      </c>
      <c r="D316" s="348" t="s">
        <v>345</v>
      </c>
      <c r="E316" s="290" t="s">
        <v>242</v>
      </c>
      <c r="F316" s="291" t="s">
        <v>346</v>
      </c>
      <c r="G316" s="3"/>
      <c r="H316" s="1"/>
      <c r="I316" s="215"/>
      <c r="J316" s="215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293" t="s">
        <v>347</v>
      </c>
      <c r="B317" s="294" t="s">
        <v>278</v>
      </c>
      <c r="C317" s="349">
        <f>'0. Qtdades e Custos'!S57/('0. Qtdades e Custos'!Q57*12)</f>
        <v>1.0714285714285714E-2</v>
      </c>
      <c r="D317" s="295">
        <f>'0. Qtdades e Custos'!N57</f>
        <v>595732.14</v>
      </c>
      <c r="E317" s="296">
        <f>C317*D317</f>
        <v>6382.844357142857</v>
      </c>
      <c r="F317" s="3"/>
      <c r="G317" s="3"/>
      <c r="H317" s="1"/>
      <c r="I317" s="215"/>
      <c r="J317" s="215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3"/>
      <c r="E318" s="3"/>
      <c r="F318" s="332">
        <f>E317</f>
        <v>6382.844357142857</v>
      </c>
      <c r="G318" s="3"/>
      <c r="H318" s="1"/>
      <c r="I318" s="215"/>
      <c r="J318" s="215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1.25" customHeight="1" x14ac:dyDescent="0.25">
      <c r="A319" s="1"/>
      <c r="B319" s="1"/>
      <c r="C319" s="1"/>
      <c r="D319" s="3"/>
      <c r="E319" s="3"/>
      <c r="F319" s="3"/>
      <c r="G319" s="3"/>
      <c r="H319" s="1"/>
      <c r="I319" s="215"/>
      <c r="J319" s="215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 t="s">
        <v>348</v>
      </c>
      <c r="B320" s="1"/>
      <c r="C320" s="1"/>
      <c r="D320" s="3"/>
      <c r="E320" s="3"/>
      <c r="F320" s="3"/>
      <c r="G320" s="3"/>
      <c r="H320" s="1"/>
      <c r="I320" s="215"/>
      <c r="J320" s="215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288" t="s">
        <v>240</v>
      </c>
      <c r="B321" s="289" t="s">
        <v>105</v>
      </c>
      <c r="C321" s="289" t="s">
        <v>55</v>
      </c>
      <c r="D321" s="290" t="s">
        <v>241</v>
      </c>
      <c r="E321" s="290" t="s">
        <v>242</v>
      </c>
      <c r="F321" s="291" t="s">
        <v>349</v>
      </c>
      <c r="G321" s="3"/>
      <c r="H321" s="1"/>
      <c r="I321" s="215"/>
      <c r="J321" s="215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350" t="s">
        <v>350</v>
      </c>
      <c r="B322" s="294" t="s">
        <v>286</v>
      </c>
      <c r="C322" s="351">
        <v>6</v>
      </c>
      <c r="D322" s="352">
        <v>1723</v>
      </c>
      <c r="E322" s="296">
        <f>C322*D322</f>
        <v>10338</v>
      </c>
      <c r="F322" s="3"/>
      <c r="G322" s="3"/>
      <c r="H322" s="1"/>
      <c r="I322" s="215"/>
      <c r="J322" s="215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293" t="s">
        <v>351</v>
      </c>
      <c r="B323" s="294" t="s">
        <v>286</v>
      </c>
      <c r="C323" s="351">
        <v>1</v>
      </c>
      <c r="D323" s="296"/>
      <c r="E323" s="296"/>
      <c r="F323" s="3"/>
      <c r="G323" s="3"/>
      <c r="H323" s="1"/>
      <c r="I323" s="215"/>
      <c r="J323" s="215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293" t="s">
        <v>352</v>
      </c>
      <c r="B324" s="294" t="s">
        <v>286</v>
      </c>
      <c r="C324" s="296">
        <f>C322*C323</f>
        <v>6</v>
      </c>
      <c r="D324" s="352">
        <v>467.83</v>
      </c>
      <c r="E324" s="296">
        <f>C324*D324</f>
        <v>2806.98</v>
      </c>
      <c r="F324" s="3"/>
      <c r="G324" s="3"/>
      <c r="H324" s="1"/>
      <c r="I324" s="215"/>
      <c r="J324" s="215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342" t="s">
        <v>353</v>
      </c>
      <c r="B325" s="298" t="s">
        <v>354</v>
      </c>
      <c r="C325" s="353">
        <v>60000</v>
      </c>
      <c r="D325" s="299">
        <f>E322+E324</f>
        <v>13144.98</v>
      </c>
      <c r="E325" s="299">
        <f>IFERROR(D325/C325,"-")</f>
        <v>0.219083</v>
      </c>
      <c r="F325" s="3"/>
      <c r="G325" s="3"/>
      <c r="H325" s="1"/>
      <c r="I325" s="215"/>
      <c r="J325" s="215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297" t="s">
        <v>355</v>
      </c>
      <c r="B326" s="298" t="s">
        <v>356</v>
      </c>
      <c r="C326" s="312">
        <f>B307</f>
        <v>720</v>
      </c>
      <c r="D326" s="299">
        <f>E325</f>
        <v>0.219083</v>
      </c>
      <c r="E326" s="299">
        <f>IFERROR(C326*D326,0)</f>
        <v>157.73975999999999</v>
      </c>
      <c r="F326" s="3"/>
      <c r="G326" s="3"/>
      <c r="H326" s="1"/>
      <c r="I326" s="215"/>
      <c r="J326" s="215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3"/>
      <c r="E327" s="3"/>
      <c r="F327" s="332">
        <f>E326</f>
        <v>157.73975999999999</v>
      </c>
      <c r="G327" s="3"/>
      <c r="H327" s="1"/>
      <c r="I327" s="215"/>
      <c r="J327" s="215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1.25" customHeight="1" x14ac:dyDescent="0.25">
      <c r="A328" s="1"/>
      <c r="B328" s="1"/>
      <c r="C328" s="1"/>
      <c r="D328" s="3"/>
      <c r="E328" s="3"/>
      <c r="F328" s="3"/>
      <c r="G328" s="3"/>
      <c r="H328" s="1"/>
      <c r="I328" s="215"/>
      <c r="J328" s="215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1.25" customHeight="1" x14ac:dyDescent="0.25">
      <c r="A329" s="1" t="s">
        <v>357</v>
      </c>
      <c r="B329" s="1"/>
      <c r="C329" s="1"/>
      <c r="D329" s="3"/>
      <c r="E329" s="3"/>
      <c r="F329" s="3"/>
      <c r="G329" s="3"/>
      <c r="H329" s="1"/>
      <c r="I329" s="215"/>
      <c r="J329" s="215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1.25" customHeight="1" x14ac:dyDescent="0.25">
      <c r="A330" s="354" t="s">
        <v>240</v>
      </c>
      <c r="B330" s="355" t="s">
        <v>105</v>
      </c>
      <c r="C330" s="355" t="s">
        <v>55</v>
      </c>
      <c r="D330" s="356" t="s">
        <v>241</v>
      </c>
      <c r="E330" s="356" t="s">
        <v>242</v>
      </c>
      <c r="F330" s="357" t="s">
        <v>358</v>
      </c>
      <c r="G330" s="3"/>
      <c r="H330" s="1"/>
      <c r="I330" s="215"/>
      <c r="J330" s="215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1.25" customHeight="1" x14ac:dyDescent="0.25">
      <c r="A331" s="297" t="s">
        <v>202</v>
      </c>
      <c r="B331" s="298" t="s">
        <v>286</v>
      </c>
      <c r="C331" s="297">
        <v>8</v>
      </c>
      <c r="D331" s="358">
        <v>151.80000000000001</v>
      </c>
      <c r="E331" s="304">
        <f>(C331*D331)</f>
        <v>1214.4000000000001</v>
      </c>
      <c r="F331" s="304">
        <f>E331*30</f>
        <v>36432</v>
      </c>
      <c r="G331" s="3"/>
      <c r="H331" s="1"/>
      <c r="I331" s="215"/>
      <c r="J331" s="215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1.25" customHeight="1" x14ac:dyDescent="0.25">
      <c r="A332" s="1"/>
      <c r="B332" s="1"/>
      <c r="C332" s="1"/>
      <c r="D332" s="3"/>
      <c r="E332" s="3"/>
      <c r="F332" s="3"/>
      <c r="G332" s="3"/>
      <c r="H332" s="1"/>
      <c r="I332" s="215"/>
      <c r="J332" s="215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1.25" customHeight="1" x14ac:dyDescent="0.25">
      <c r="A333" s="1"/>
      <c r="B333" s="1"/>
      <c r="C333" s="1"/>
      <c r="D333" s="3"/>
      <c r="E333" s="3"/>
      <c r="F333" s="3"/>
      <c r="G333" s="3"/>
      <c r="H333" s="1"/>
      <c r="I333" s="215"/>
      <c r="J333" s="215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1.25" customHeight="1" x14ac:dyDescent="0.25">
      <c r="A334" s="184" t="s">
        <v>359</v>
      </c>
      <c r="B334" s="1"/>
      <c r="C334" s="1"/>
      <c r="D334" s="3"/>
      <c r="E334" s="3"/>
      <c r="F334" s="3"/>
      <c r="G334" s="3"/>
      <c r="H334" s="1"/>
      <c r="I334" s="215"/>
      <c r="J334" s="215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1.25" customHeight="1" x14ac:dyDescent="0.25">
      <c r="A335" s="354" t="s">
        <v>240</v>
      </c>
      <c r="B335" s="355" t="s">
        <v>105</v>
      </c>
      <c r="C335" s="355" t="s">
        <v>55</v>
      </c>
      <c r="D335" s="356" t="s">
        <v>241</v>
      </c>
      <c r="E335" s="356" t="s">
        <v>242</v>
      </c>
      <c r="F335" s="357" t="s">
        <v>360</v>
      </c>
      <c r="G335" s="3"/>
      <c r="H335" s="1"/>
      <c r="I335" s="215"/>
      <c r="J335" s="215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1.25" customHeight="1" x14ac:dyDescent="0.25">
      <c r="A336" s="359" t="s">
        <v>361</v>
      </c>
      <c r="B336" s="298" t="s">
        <v>286</v>
      </c>
      <c r="C336" s="359">
        <v>515.62</v>
      </c>
      <c r="D336" s="304">
        <f>'0. Qtdades e Custos'!G217</f>
        <v>138.79666666666668</v>
      </c>
      <c r="E336" s="304">
        <f>(C336*D336)</f>
        <v>71566.337266666669</v>
      </c>
      <c r="F336" s="304">
        <f>E336</f>
        <v>71566.337266666669</v>
      </c>
      <c r="G336" s="3"/>
      <c r="H336" s="1"/>
      <c r="I336" s="215"/>
      <c r="J336" s="215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1.25" customHeight="1" x14ac:dyDescent="0.25">
      <c r="A337" s="1"/>
      <c r="B337" s="1"/>
      <c r="C337" s="1"/>
      <c r="D337" s="3"/>
      <c r="E337" s="3"/>
      <c r="F337" s="3"/>
      <c r="G337" s="3"/>
      <c r="H337" s="1"/>
      <c r="I337" s="215"/>
      <c r="J337" s="215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1.25" customHeight="1" x14ac:dyDescent="0.25">
      <c r="A338" s="360" t="s">
        <v>362</v>
      </c>
      <c r="B338" s="190"/>
      <c r="C338" s="190"/>
      <c r="D338" s="361"/>
      <c r="E338" s="361"/>
      <c r="F338" s="361"/>
      <c r="G338" s="3"/>
      <c r="H338" s="1"/>
      <c r="I338" s="215"/>
      <c r="J338" s="215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1.25" customHeight="1" x14ac:dyDescent="0.25">
      <c r="A339" s="362" t="s">
        <v>240</v>
      </c>
      <c r="B339" s="363" t="s">
        <v>105</v>
      </c>
      <c r="C339" s="363" t="s">
        <v>55</v>
      </c>
      <c r="D339" s="364" t="s">
        <v>241</v>
      </c>
      <c r="E339" s="364" t="s">
        <v>242</v>
      </c>
      <c r="F339" s="365" t="s">
        <v>363</v>
      </c>
      <c r="G339" s="3"/>
      <c r="H339" s="1"/>
      <c r="I339" s="215"/>
      <c r="J339" s="215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1.25" customHeight="1" x14ac:dyDescent="0.25">
      <c r="A340" s="366" t="s">
        <v>364</v>
      </c>
      <c r="B340" s="196" t="s">
        <v>365</v>
      </c>
      <c r="C340" s="196">
        <v>8</v>
      </c>
      <c r="D340" s="367">
        <f>'0. Qtdades e Custos'!D225</f>
        <v>150</v>
      </c>
      <c r="E340" s="368">
        <f>D340*C340</f>
        <v>1200</v>
      </c>
      <c r="F340" s="189"/>
      <c r="G340" s="3"/>
      <c r="H340" s="1"/>
      <c r="I340" s="215"/>
      <c r="J340" s="215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1.25" customHeight="1" x14ac:dyDescent="0.25">
      <c r="A341" s="366" t="s">
        <v>366</v>
      </c>
      <c r="B341" s="196" t="s">
        <v>246</v>
      </c>
      <c r="C341" s="369">
        <v>60</v>
      </c>
      <c r="D341" s="368">
        <f>D340</f>
        <v>150</v>
      </c>
      <c r="E341" s="368">
        <f>D341/C341</f>
        <v>2.5</v>
      </c>
      <c r="F341" s="189"/>
      <c r="G341" s="3"/>
      <c r="H341" s="1"/>
      <c r="I341" s="215"/>
      <c r="J341" s="215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1.25" customHeight="1" x14ac:dyDescent="0.25">
      <c r="A342" s="366" t="s">
        <v>367</v>
      </c>
      <c r="B342" s="196" t="s">
        <v>368</v>
      </c>
      <c r="C342" s="196">
        <v>8</v>
      </c>
      <c r="D342" s="367">
        <f>'0. Qtdades e Custos'!D226</f>
        <v>56.99</v>
      </c>
      <c r="E342" s="368">
        <f>D342*C342</f>
        <v>455.92</v>
      </c>
      <c r="F342" s="189"/>
      <c r="G342" s="3"/>
      <c r="H342" s="1"/>
      <c r="I342" s="215"/>
      <c r="J342" s="215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1.25" customHeight="1" x14ac:dyDescent="0.25">
      <c r="A343" s="370" t="s">
        <v>369</v>
      </c>
      <c r="B343" s="371"/>
      <c r="C343" s="372"/>
      <c r="D343" s="373"/>
      <c r="E343" s="374">
        <f>E342+E341</f>
        <v>458.42</v>
      </c>
      <c r="F343" s="189"/>
      <c r="G343" s="3"/>
      <c r="H343" s="1"/>
      <c r="I343" s="215"/>
      <c r="J343" s="215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1.25" customHeight="1" x14ac:dyDescent="0.25">
      <c r="A344" s="190"/>
      <c r="B344" s="190"/>
      <c r="C344" s="190"/>
      <c r="D344" s="375" t="s">
        <v>255</v>
      </c>
      <c r="E344" s="376">
        <v>1</v>
      </c>
      <c r="F344" s="377">
        <f>(E343)*E344</f>
        <v>458.42</v>
      </c>
      <c r="G344" s="3"/>
      <c r="H344" s="1"/>
      <c r="I344" s="215"/>
      <c r="J344" s="215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1.25" customHeight="1" x14ac:dyDescent="0.25">
      <c r="A345" s="190"/>
      <c r="B345" s="190"/>
      <c r="C345" s="190"/>
      <c r="D345" s="361"/>
      <c r="E345" s="361"/>
      <c r="F345" s="361"/>
      <c r="G345" s="3"/>
      <c r="H345" s="1"/>
      <c r="I345" s="215"/>
      <c r="J345" s="215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1.25" customHeight="1" x14ac:dyDescent="0.25">
      <c r="A346" s="378" t="s">
        <v>370</v>
      </c>
      <c r="B346" s="379"/>
      <c r="C346" s="379"/>
      <c r="D346" s="380"/>
      <c r="E346" s="381"/>
      <c r="F346" s="382">
        <f>F344</f>
        <v>458.42</v>
      </c>
      <c r="G346" s="3"/>
      <c r="H346" s="1"/>
      <c r="I346" s="215"/>
      <c r="J346" s="215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1.25" customHeight="1" x14ac:dyDescent="0.25">
      <c r="A347" s="1"/>
      <c r="B347" s="1"/>
      <c r="C347" s="1"/>
      <c r="D347" s="3"/>
      <c r="E347" s="3"/>
      <c r="F347" s="3"/>
      <c r="G347" s="3"/>
      <c r="H347" s="1"/>
      <c r="I347" s="215"/>
      <c r="J347" s="215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1.25" customHeight="1" x14ac:dyDescent="0.25">
      <c r="A348" s="1"/>
      <c r="B348" s="1"/>
      <c r="C348" s="1"/>
      <c r="D348" s="3"/>
      <c r="E348" s="3"/>
      <c r="F348" s="3"/>
      <c r="G348" s="3"/>
      <c r="H348" s="1"/>
      <c r="I348" s="215"/>
      <c r="J348" s="215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1.25" customHeight="1" x14ac:dyDescent="0.25">
      <c r="A349" s="1"/>
      <c r="B349" s="1"/>
      <c r="C349" s="1"/>
      <c r="D349" s="3"/>
      <c r="E349" s="3"/>
      <c r="F349" s="3"/>
      <c r="G349" s="3"/>
      <c r="H349" s="1"/>
      <c r="I349" s="215"/>
      <c r="J349" s="215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683" t="s">
        <v>371</v>
      </c>
      <c r="B350" s="550"/>
      <c r="C350" s="550"/>
      <c r="D350" s="550"/>
      <c r="E350" s="550"/>
      <c r="F350" s="550"/>
      <c r="G350" s="3"/>
      <c r="H350" s="1"/>
      <c r="I350" s="215"/>
      <c r="J350" s="215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1.25" customHeight="1" x14ac:dyDescent="0.25">
      <c r="A351" s="1"/>
      <c r="B351" s="1"/>
      <c r="C351" s="1"/>
      <c r="D351" s="3"/>
      <c r="E351" s="3"/>
      <c r="F351" s="3"/>
      <c r="G351" s="3"/>
      <c r="H351" s="1"/>
      <c r="I351" s="215"/>
      <c r="J351" s="215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1.25" customHeight="1" x14ac:dyDescent="0.25">
      <c r="A352" s="213" t="s">
        <v>372</v>
      </c>
      <c r="B352" s="1"/>
      <c r="C352" s="1"/>
      <c r="D352" s="3"/>
      <c r="E352" s="3"/>
      <c r="F352" s="3"/>
      <c r="G352" s="3"/>
      <c r="H352" s="1"/>
      <c r="I352" s="215"/>
      <c r="J352" s="215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1.25" customHeight="1" x14ac:dyDescent="0.25">
      <c r="A353" s="288" t="s">
        <v>240</v>
      </c>
      <c r="B353" s="289" t="s">
        <v>105</v>
      </c>
      <c r="C353" s="289" t="s">
        <v>55</v>
      </c>
      <c r="D353" s="290" t="s">
        <v>241</v>
      </c>
      <c r="E353" s="290" t="s">
        <v>242</v>
      </c>
      <c r="F353" s="291" t="s">
        <v>373</v>
      </c>
      <c r="G353" s="3"/>
      <c r="H353" s="1"/>
      <c r="I353" s="215"/>
      <c r="J353" s="215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1.25" customHeight="1" x14ac:dyDescent="0.25">
      <c r="A354" s="293" t="s">
        <v>374</v>
      </c>
      <c r="B354" s="294" t="s">
        <v>286</v>
      </c>
      <c r="C354" s="294">
        <v>1</v>
      </c>
      <c r="D354" s="295">
        <f>'0. Qtdades e Custos'!N58</f>
        <v>405666.67</v>
      </c>
      <c r="E354" s="296">
        <f>C354*D354</f>
        <v>405666.67</v>
      </c>
      <c r="F354" s="3"/>
      <c r="G354" s="3"/>
      <c r="H354" s="1"/>
      <c r="I354" s="215"/>
      <c r="J354" s="215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1.25" customHeight="1" x14ac:dyDescent="0.25">
      <c r="A355" s="297" t="s">
        <v>314</v>
      </c>
      <c r="B355" s="298" t="s">
        <v>315</v>
      </c>
      <c r="C355" s="326">
        <f>'0. Qtdades e Custos'!Q58</f>
        <v>5</v>
      </c>
      <c r="D355" s="299"/>
      <c r="E355" s="299"/>
      <c r="F355" s="3"/>
      <c r="G355" s="3"/>
      <c r="H355" s="1"/>
      <c r="I355" s="215"/>
      <c r="J355" s="215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1.25" customHeight="1" x14ac:dyDescent="0.25">
      <c r="A356" s="297" t="s">
        <v>316</v>
      </c>
      <c r="B356" s="298" t="s">
        <v>315</v>
      </c>
      <c r="C356" s="303">
        <v>0</v>
      </c>
      <c r="D356" s="299"/>
      <c r="E356" s="299"/>
      <c r="F356" s="142"/>
      <c r="G356" s="3"/>
      <c r="H356" s="1"/>
      <c r="I356" s="215"/>
      <c r="J356" s="215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1.25" customHeight="1" x14ac:dyDescent="0.25">
      <c r="A357" s="297" t="s">
        <v>317</v>
      </c>
      <c r="B357" s="298" t="s">
        <v>220</v>
      </c>
      <c r="C357" s="302">
        <f>IFERROR(VLOOKUP(C355,'10. Depreciação'!A3:B17,2,0),0)</f>
        <v>55.68</v>
      </c>
      <c r="D357" s="299">
        <f>E354</f>
        <v>405666.67</v>
      </c>
      <c r="E357" s="299">
        <f>C357*D357/100</f>
        <v>225875.20185599997</v>
      </c>
      <c r="F357" s="3"/>
      <c r="G357" s="3"/>
      <c r="H357" s="1"/>
      <c r="I357" s="215"/>
      <c r="J357" s="215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1.25" customHeight="1" x14ac:dyDescent="0.25">
      <c r="A358" s="333" t="s">
        <v>375</v>
      </c>
      <c r="B358" s="334" t="s">
        <v>246</v>
      </c>
      <c r="C358" s="334">
        <f>C355*12</f>
        <v>60</v>
      </c>
      <c r="D358" s="335">
        <f>IF(C356&lt;=C355,E357,0)</f>
        <v>225875.20185599997</v>
      </c>
      <c r="E358" s="335">
        <f>IFERROR(D358/C358,0)</f>
        <v>3764.5866975999993</v>
      </c>
      <c r="F358" s="3"/>
      <c r="G358" s="3"/>
      <c r="H358" s="1"/>
      <c r="I358" s="215"/>
      <c r="J358" s="215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1.25" customHeight="1" x14ac:dyDescent="0.25">
      <c r="A359" s="300" t="s">
        <v>319</v>
      </c>
      <c r="B359" s="143"/>
      <c r="C359" s="143"/>
      <c r="D359" s="30"/>
      <c r="E359" s="301">
        <f>E358</f>
        <v>3764.5866975999993</v>
      </c>
      <c r="F359" s="3"/>
      <c r="G359" s="3"/>
      <c r="H359" s="1"/>
      <c r="I359" s="215"/>
      <c r="J359" s="215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1.25" customHeight="1" x14ac:dyDescent="0.25">
      <c r="A360" s="307" t="s">
        <v>320</v>
      </c>
      <c r="B360" s="336" t="s">
        <v>286</v>
      </c>
      <c r="C360" s="326">
        <f>'0. Qtdades e Custos'!P58</f>
        <v>4</v>
      </c>
      <c r="D360" s="308">
        <f>E359</f>
        <v>3764.5866975999993</v>
      </c>
      <c r="E360" s="301">
        <f>C360*D360</f>
        <v>15058.346790399997</v>
      </c>
      <c r="F360" s="3"/>
      <c r="G360" s="3"/>
      <c r="H360" s="1"/>
      <c r="I360" s="215"/>
      <c r="J360" s="215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1.25" customHeight="1" x14ac:dyDescent="0.25">
      <c r="A361" s="216"/>
      <c r="B361" s="216"/>
      <c r="C361" s="216"/>
      <c r="D361" s="206" t="s">
        <v>255</v>
      </c>
      <c r="E361" s="304">
        <f>$B$101</f>
        <v>1</v>
      </c>
      <c r="F361" s="332">
        <f>E360*E361</f>
        <v>15058.346790399997</v>
      </c>
      <c r="G361" s="3"/>
      <c r="H361" s="1"/>
      <c r="I361" s="215">
        <f>F361+F372+F380+F390+F395+F409</f>
        <v>63484.352524731999</v>
      </c>
      <c r="J361" s="215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1.25" customHeight="1" x14ac:dyDescent="0.25">
      <c r="A362" s="1"/>
      <c r="B362" s="1"/>
      <c r="C362" s="1"/>
      <c r="D362" s="3"/>
      <c r="E362" s="3"/>
      <c r="F362" s="3"/>
      <c r="G362" s="3"/>
      <c r="H362" s="1"/>
      <c r="I362" s="215"/>
      <c r="J362" s="215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1.25" customHeight="1" x14ac:dyDescent="0.25">
      <c r="A363" s="213" t="s">
        <v>376</v>
      </c>
      <c r="B363" s="1"/>
      <c r="C363" s="1"/>
      <c r="D363" s="3"/>
      <c r="E363" s="3"/>
      <c r="F363" s="3"/>
      <c r="G363" s="3"/>
      <c r="H363" s="1"/>
      <c r="I363" s="215"/>
      <c r="J363" s="215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1.25" customHeight="1" x14ac:dyDescent="0.25">
      <c r="A364" s="288" t="s">
        <v>240</v>
      </c>
      <c r="B364" s="289" t="s">
        <v>105</v>
      </c>
      <c r="C364" s="289" t="s">
        <v>55</v>
      </c>
      <c r="D364" s="290" t="s">
        <v>241</v>
      </c>
      <c r="E364" s="290" t="s">
        <v>242</v>
      </c>
      <c r="F364" s="291" t="s">
        <v>377</v>
      </c>
      <c r="G364" s="3"/>
      <c r="H364" s="1"/>
      <c r="I364" s="215"/>
      <c r="J364" s="215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1.25" customHeight="1" x14ac:dyDescent="0.25">
      <c r="A365" s="293" t="s">
        <v>378</v>
      </c>
      <c r="B365" s="294" t="s">
        <v>286</v>
      </c>
      <c r="C365" s="294">
        <v>1</v>
      </c>
      <c r="D365" s="296">
        <f>D354</f>
        <v>405666.67</v>
      </c>
      <c r="E365" s="296">
        <f>C365*D365</f>
        <v>405666.67</v>
      </c>
      <c r="F365" s="142"/>
      <c r="G365" s="3"/>
      <c r="H365" s="1"/>
      <c r="I365" s="215"/>
      <c r="J365" s="215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1.25" customHeight="1" x14ac:dyDescent="0.25">
      <c r="A366" s="297" t="s">
        <v>324</v>
      </c>
      <c r="B366" s="298" t="s">
        <v>220</v>
      </c>
      <c r="C366" s="303">
        <v>14.75</v>
      </c>
      <c r="D366" s="299"/>
      <c r="E366" s="299"/>
      <c r="F366" s="142"/>
      <c r="G366" s="3"/>
      <c r="H366" s="1"/>
      <c r="I366" s="215"/>
      <c r="J366" s="215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1.25" customHeight="1" x14ac:dyDescent="0.25">
      <c r="A367" s="297" t="s">
        <v>325</v>
      </c>
      <c r="B367" s="298" t="s">
        <v>278</v>
      </c>
      <c r="C367" s="299">
        <f>IFERROR(IF(C356&lt;=C355,E354-(C357/(100*C355)*C356)*E354,E354-E357),0)</f>
        <v>405666.67</v>
      </c>
      <c r="D367" s="299"/>
      <c r="E367" s="299"/>
      <c r="F367" s="142"/>
      <c r="G367" s="3"/>
      <c r="H367" s="1"/>
      <c r="I367" s="215"/>
      <c r="J367" s="215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1.25" customHeight="1" x14ac:dyDescent="0.25">
      <c r="A368" s="297" t="s">
        <v>379</v>
      </c>
      <c r="B368" s="298" t="s">
        <v>278</v>
      </c>
      <c r="C368" s="299">
        <f>IFERROR(IF(C356&gt;=C355,C367,((((C367)-(E354-E357))*(((C355-C356)+1)/(2*(C355-C356))))+(E354-E357))),0)</f>
        <v>315316.58925760002</v>
      </c>
      <c r="D368" s="299"/>
      <c r="E368" s="299"/>
      <c r="F368" s="142"/>
      <c r="G368" s="3"/>
      <c r="H368" s="1"/>
      <c r="I368" s="215"/>
      <c r="J368" s="215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1.25" customHeight="1" x14ac:dyDescent="0.25">
      <c r="A369" s="333" t="s">
        <v>380</v>
      </c>
      <c r="B369" s="334" t="s">
        <v>278</v>
      </c>
      <c r="C369" s="334"/>
      <c r="D369" s="335">
        <f>C366*C368/12/100</f>
        <v>3875.7664096246667</v>
      </c>
      <c r="E369" s="335">
        <f>D369</f>
        <v>3875.7664096246667</v>
      </c>
      <c r="F369" s="142"/>
      <c r="G369" s="3"/>
      <c r="H369" s="1"/>
      <c r="I369" s="215"/>
      <c r="J369" s="215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1.25" customHeight="1" x14ac:dyDescent="0.25">
      <c r="A370" s="300" t="s">
        <v>319</v>
      </c>
      <c r="B370" s="143"/>
      <c r="C370" s="143"/>
      <c r="D370" s="30"/>
      <c r="E370" s="301">
        <f>E369</f>
        <v>3875.7664096246667</v>
      </c>
      <c r="F370" s="142"/>
      <c r="G370" s="3"/>
      <c r="H370" s="1"/>
      <c r="I370" s="215"/>
      <c r="J370" s="215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1.25" customHeight="1" x14ac:dyDescent="0.25">
      <c r="A371" s="307" t="s">
        <v>320</v>
      </c>
      <c r="B371" s="336" t="s">
        <v>286</v>
      </c>
      <c r="C371" s="337">
        <f>C360</f>
        <v>4</v>
      </c>
      <c r="D371" s="308">
        <f>E370</f>
        <v>3875.7664096246667</v>
      </c>
      <c r="E371" s="301">
        <f>C371*D371</f>
        <v>15503.065638498667</v>
      </c>
      <c r="F371" s="142"/>
      <c r="G371" s="3"/>
      <c r="H371" s="1"/>
      <c r="I371" s="215"/>
      <c r="J371" s="215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1.25" customHeight="1" x14ac:dyDescent="0.25">
      <c r="A372" s="1"/>
      <c r="B372" s="1"/>
      <c r="C372" s="119"/>
      <c r="D372" s="206" t="s">
        <v>255</v>
      </c>
      <c r="E372" s="304">
        <f>$B$101</f>
        <v>1</v>
      </c>
      <c r="F372" s="332">
        <f>E371*E372</f>
        <v>15503.065638498667</v>
      </c>
      <c r="G372" s="3"/>
      <c r="H372" s="1"/>
      <c r="I372" s="215"/>
      <c r="J372" s="215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1.25" customHeight="1" x14ac:dyDescent="0.25">
      <c r="A373" s="1"/>
      <c r="B373" s="1"/>
      <c r="C373" s="1"/>
      <c r="D373" s="3"/>
      <c r="E373" s="3"/>
      <c r="F373" s="3"/>
      <c r="G373" s="3"/>
      <c r="H373" s="1"/>
      <c r="I373" s="215"/>
      <c r="J373" s="215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1.25" customHeight="1" x14ac:dyDescent="0.25">
      <c r="A374" s="1" t="s">
        <v>381</v>
      </c>
      <c r="B374" s="1"/>
      <c r="C374" s="1"/>
      <c r="D374" s="3"/>
      <c r="E374" s="3"/>
      <c r="F374" s="3"/>
      <c r="G374" s="3"/>
      <c r="H374" s="1"/>
      <c r="I374" s="215"/>
      <c r="J374" s="215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1.25" customHeight="1" x14ac:dyDescent="0.25">
      <c r="A375" s="288" t="s">
        <v>240</v>
      </c>
      <c r="B375" s="289" t="s">
        <v>105</v>
      </c>
      <c r="C375" s="289" t="s">
        <v>55</v>
      </c>
      <c r="D375" s="290" t="s">
        <v>241</v>
      </c>
      <c r="E375" s="290" t="s">
        <v>242</v>
      </c>
      <c r="F375" s="291" t="s">
        <v>382</v>
      </c>
      <c r="G375" s="3"/>
      <c r="H375" s="1"/>
      <c r="I375" s="215"/>
      <c r="J375" s="215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1.25" customHeight="1" x14ac:dyDescent="0.25">
      <c r="A376" s="293" t="s">
        <v>330</v>
      </c>
      <c r="B376" s="294" t="s">
        <v>286</v>
      </c>
      <c r="C376" s="296">
        <f>C360</f>
        <v>4</v>
      </c>
      <c r="D376" s="296">
        <f>0.01*($E$277)</f>
        <v>5957.3213999999998</v>
      </c>
      <c r="E376" s="296">
        <f t="shared" ref="E376:E378" si="15">C376*D376</f>
        <v>23829.285599999999</v>
      </c>
      <c r="F376" s="3"/>
      <c r="G376" s="3"/>
      <c r="H376" s="1"/>
      <c r="I376" s="215"/>
      <c r="J376" s="215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1.25" customHeight="1" x14ac:dyDescent="0.25">
      <c r="A377" s="297" t="s">
        <v>383</v>
      </c>
      <c r="B377" s="298" t="s">
        <v>286</v>
      </c>
      <c r="C377" s="296">
        <f>C360</f>
        <v>4</v>
      </c>
      <c r="D377" s="318">
        <f>109.29+163.92</f>
        <v>273.20999999999998</v>
      </c>
      <c r="E377" s="299">
        <f t="shared" si="15"/>
        <v>1092.8399999999999</v>
      </c>
      <c r="F377" s="3"/>
      <c r="G377" s="3"/>
      <c r="H377" s="1"/>
      <c r="I377" s="215"/>
      <c r="J377" s="215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1.25" customHeight="1" x14ac:dyDescent="0.25">
      <c r="A378" s="297" t="s">
        <v>332</v>
      </c>
      <c r="B378" s="298" t="s">
        <v>286</v>
      </c>
      <c r="C378" s="296">
        <f>C360</f>
        <v>4</v>
      </c>
      <c r="D378" s="338">
        <v>4853.49</v>
      </c>
      <c r="E378" s="299">
        <f t="shared" si="15"/>
        <v>19413.96</v>
      </c>
      <c r="F378" s="30"/>
      <c r="G378" s="3"/>
      <c r="H378" s="1"/>
      <c r="I378" s="215"/>
      <c r="J378" s="215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1.25" customHeight="1" x14ac:dyDescent="0.25">
      <c r="A379" s="307" t="s">
        <v>333</v>
      </c>
      <c r="B379" s="336" t="s">
        <v>246</v>
      </c>
      <c r="C379" s="336">
        <v>12</v>
      </c>
      <c r="D379" s="308">
        <f>SUM(E376:E378)</f>
        <v>44336.085599999999</v>
      </c>
      <c r="E379" s="308">
        <f>D379/C379</f>
        <v>3694.6738</v>
      </c>
      <c r="F379" s="3"/>
      <c r="G379" s="3"/>
      <c r="H379" s="1"/>
      <c r="I379" s="215"/>
      <c r="J379" s="215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1.25" customHeight="1" x14ac:dyDescent="0.25">
      <c r="A380" s="1"/>
      <c r="B380" s="1"/>
      <c r="C380" s="1"/>
      <c r="D380" s="206" t="s">
        <v>255</v>
      </c>
      <c r="E380" s="304">
        <f>$B$101</f>
        <v>1</v>
      </c>
      <c r="F380" s="305">
        <f>E379*E380</f>
        <v>3694.6738</v>
      </c>
      <c r="G380" s="3"/>
      <c r="H380" s="1"/>
      <c r="I380" s="215"/>
      <c r="J380" s="215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1.25" customHeight="1" x14ac:dyDescent="0.25">
      <c r="A381" s="1"/>
      <c r="B381" s="1"/>
      <c r="C381" s="1"/>
      <c r="D381" s="3"/>
      <c r="E381" s="3"/>
      <c r="F381" s="3"/>
      <c r="G381" s="3"/>
      <c r="H381" s="1"/>
      <c r="I381" s="215"/>
      <c r="J381" s="215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1.25" customHeight="1" x14ac:dyDescent="0.25">
      <c r="A382" s="1" t="s">
        <v>384</v>
      </c>
      <c r="B382" s="217"/>
      <c r="C382" s="1"/>
      <c r="D382" s="3"/>
      <c r="E382" s="3"/>
      <c r="F382" s="3"/>
      <c r="G382" s="3"/>
      <c r="H382" s="1"/>
      <c r="I382" s="215"/>
      <c r="J382" s="215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1.25" customHeight="1" x14ac:dyDescent="0.25">
      <c r="A383" s="1"/>
      <c r="B383" s="217"/>
      <c r="C383" s="1"/>
      <c r="D383" s="3"/>
      <c r="E383" s="3"/>
      <c r="F383" s="3"/>
      <c r="G383" s="3"/>
      <c r="H383" s="1"/>
      <c r="I383" s="215"/>
      <c r="J383" s="215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1.25" customHeight="1" x14ac:dyDescent="0.25">
      <c r="A384" s="307" t="s">
        <v>335</v>
      </c>
      <c r="B384" s="383">
        <f>'0. Qtdades e Custos'!D5*0.8</f>
        <v>720</v>
      </c>
      <c r="C384" s="1" t="s">
        <v>385</v>
      </c>
      <c r="D384" s="3"/>
      <c r="E384" s="3"/>
      <c r="F384" s="3"/>
      <c r="G384" s="3"/>
      <c r="H384" s="1"/>
      <c r="I384" s="215"/>
      <c r="J384" s="215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340" t="s">
        <v>336</v>
      </c>
      <c r="B385" s="341">
        <f>'0. Qtdades e Custos'!Y58</f>
        <v>2839.4018900000001</v>
      </c>
      <c r="C385" s="1"/>
      <c r="D385" s="3"/>
      <c r="E385" s="3"/>
      <c r="F385" s="3"/>
      <c r="G385" s="3"/>
      <c r="H385" s="1"/>
      <c r="I385" s="215"/>
      <c r="J385" s="215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1.25" customHeight="1" x14ac:dyDescent="0.25">
      <c r="A386" s="1"/>
      <c r="B386" s="217"/>
      <c r="C386" s="1"/>
      <c r="D386" s="3"/>
      <c r="E386" s="3"/>
      <c r="F386" s="3"/>
      <c r="G386" s="3"/>
      <c r="H386" s="1"/>
      <c r="I386" s="215"/>
      <c r="J386" s="215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1.25" customHeight="1" x14ac:dyDescent="0.25">
      <c r="A387" s="288" t="s">
        <v>240</v>
      </c>
      <c r="B387" s="289" t="s">
        <v>105</v>
      </c>
      <c r="C387" s="289" t="s">
        <v>337</v>
      </c>
      <c r="D387" s="290" t="s">
        <v>241</v>
      </c>
      <c r="E387" s="290" t="s">
        <v>242</v>
      </c>
      <c r="F387" s="291" t="s">
        <v>386</v>
      </c>
      <c r="G387" s="3"/>
      <c r="H387" s="1"/>
      <c r="I387" s="215"/>
      <c r="J387" s="215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1.25" customHeight="1" x14ac:dyDescent="0.25">
      <c r="A388" s="342" t="s">
        <v>339</v>
      </c>
      <c r="B388" s="343" t="s">
        <v>340</v>
      </c>
      <c r="C388" s="344">
        <f>B385</f>
        <v>2839.4018900000001</v>
      </c>
      <c r="D388" s="345">
        <v>6.25</v>
      </c>
      <c r="E388" s="296"/>
      <c r="F388" s="3"/>
      <c r="G388" s="3"/>
      <c r="H388" s="1"/>
      <c r="I388" s="215"/>
      <c r="J388" s="215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31.5" customHeight="1" x14ac:dyDescent="0.25">
      <c r="A389" s="346" t="s">
        <v>341</v>
      </c>
      <c r="B389" s="343" t="s">
        <v>342</v>
      </c>
      <c r="C389" s="299">
        <f>C388</f>
        <v>2839.4018900000001</v>
      </c>
      <c r="D389" s="347"/>
      <c r="E389" s="299">
        <f>C389*D388</f>
        <v>17746.261812500001</v>
      </c>
      <c r="F389" s="3"/>
      <c r="G389" s="3"/>
      <c r="H389" s="1"/>
      <c r="I389" s="215"/>
      <c r="J389" s="215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1.25" customHeight="1" x14ac:dyDescent="0.25">
      <c r="A390" s="1"/>
      <c r="B390" s="1"/>
      <c r="C390" s="1"/>
      <c r="D390" s="3"/>
      <c r="E390" s="3"/>
      <c r="F390" s="332">
        <f>SUM(E388:E389)</f>
        <v>17746.261812500001</v>
      </c>
      <c r="G390" s="3"/>
      <c r="H390" s="1"/>
      <c r="I390" s="215"/>
      <c r="J390" s="215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1.25" customHeight="1" x14ac:dyDescent="0.25">
      <c r="A391" s="1"/>
      <c r="B391" s="1"/>
      <c r="C391" s="1"/>
      <c r="D391" s="3"/>
      <c r="E391" s="3"/>
      <c r="F391" s="3"/>
      <c r="G391" s="3"/>
      <c r="H391" s="1"/>
      <c r="I391" s="215"/>
      <c r="J391" s="215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1.25" customHeight="1" x14ac:dyDescent="0.25">
      <c r="A392" s="1" t="s">
        <v>387</v>
      </c>
      <c r="B392" s="1"/>
      <c r="C392" s="1"/>
      <c r="D392" s="3"/>
      <c r="E392" s="3"/>
      <c r="F392" s="3"/>
      <c r="G392" s="3"/>
      <c r="H392" s="1"/>
      <c r="I392" s="215"/>
      <c r="J392" s="215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1.25" customHeight="1" x14ac:dyDescent="0.25">
      <c r="A393" s="288" t="s">
        <v>240</v>
      </c>
      <c r="B393" s="289" t="s">
        <v>105</v>
      </c>
      <c r="C393" s="289" t="s">
        <v>55</v>
      </c>
      <c r="D393" s="290" t="s">
        <v>241</v>
      </c>
      <c r="E393" s="290" t="s">
        <v>242</v>
      </c>
      <c r="F393" s="291" t="s">
        <v>388</v>
      </c>
      <c r="G393" s="3"/>
      <c r="H393" s="1"/>
      <c r="I393" s="215"/>
      <c r="J393" s="215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1.25" customHeight="1" x14ac:dyDescent="0.25">
      <c r="A394" s="384" t="s">
        <v>389</v>
      </c>
      <c r="B394" s="385" t="s">
        <v>390</v>
      </c>
      <c r="C394" s="349">
        <f>'0. Qtdades e Custos'!S58/('0. Qtdades e Custos'!Q58*12)</f>
        <v>1.1666666666666665E-2</v>
      </c>
      <c r="D394" s="295">
        <f>D354</f>
        <v>405666.67</v>
      </c>
      <c r="E394" s="296">
        <f>C394*D394</f>
        <v>4732.7778166666658</v>
      </c>
      <c r="F394" s="3"/>
      <c r="G394" s="3"/>
      <c r="H394" s="1"/>
      <c r="I394" s="215"/>
      <c r="J394" s="215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1.25" customHeight="1" x14ac:dyDescent="0.25">
      <c r="A395" s="1"/>
      <c r="B395" s="1"/>
      <c r="C395" s="1"/>
      <c r="D395" s="3"/>
      <c r="E395" s="3"/>
      <c r="F395" s="332">
        <f>E394</f>
        <v>4732.7778166666658</v>
      </c>
      <c r="G395" s="3"/>
      <c r="H395" s="1"/>
      <c r="I395" s="215"/>
      <c r="J395" s="215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1.25" customHeight="1" x14ac:dyDescent="0.25">
      <c r="A396" s="1"/>
      <c r="B396" s="1"/>
      <c r="C396" s="1"/>
      <c r="D396" s="3"/>
      <c r="E396" s="3"/>
      <c r="F396" s="3"/>
      <c r="G396" s="3"/>
      <c r="H396" s="1"/>
      <c r="I396" s="215"/>
      <c r="J396" s="215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1.25" customHeight="1" x14ac:dyDescent="0.25">
      <c r="A397" s="1" t="s">
        <v>391</v>
      </c>
      <c r="B397" s="1"/>
      <c r="C397" s="1"/>
      <c r="D397" s="3"/>
      <c r="E397" s="3"/>
      <c r="F397" s="3"/>
      <c r="G397" s="3"/>
      <c r="H397" s="1"/>
      <c r="I397" s="215"/>
      <c r="J397" s="215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1.25" customHeight="1" x14ac:dyDescent="0.25">
      <c r="A398" s="288" t="s">
        <v>240</v>
      </c>
      <c r="B398" s="289" t="s">
        <v>105</v>
      </c>
      <c r="C398" s="289" t="s">
        <v>55</v>
      </c>
      <c r="D398" s="290" t="s">
        <v>241</v>
      </c>
      <c r="E398" s="290" t="s">
        <v>242</v>
      </c>
      <c r="F398" s="291" t="s">
        <v>392</v>
      </c>
      <c r="G398" s="3"/>
      <c r="H398" s="1"/>
      <c r="I398" s="215"/>
      <c r="J398" s="215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1.25" customHeight="1" x14ac:dyDescent="0.25">
      <c r="A399" s="386" t="s">
        <v>393</v>
      </c>
      <c r="B399" s="294" t="s">
        <v>286</v>
      </c>
      <c r="C399" s="387">
        <v>2</v>
      </c>
      <c r="D399" s="352">
        <v>765.4</v>
      </c>
      <c r="E399" s="296">
        <f>C399*D399</f>
        <v>1530.8</v>
      </c>
      <c r="F399" s="3"/>
      <c r="G399" s="3"/>
      <c r="H399" s="1"/>
      <c r="I399" s="215"/>
      <c r="J399" s="215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1.25" customHeight="1" x14ac:dyDescent="0.25">
      <c r="A400" s="293" t="s">
        <v>351</v>
      </c>
      <c r="B400" s="294" t="s">
        <v>286</v>
      </c>
      <c r="C400" s="387">
        <v>1</v>
      </c>
      <c r="D400" s="296"/>
      <c r="E400" s="296"/>
      <c r="F400" s="3"/>
      <c r="G400" s="3"/>
      <c r="H400" s="1"/>
      <c r="I400" s="215"/>
      <c r="J400" s="215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1.25" customHeight="1" x14ac:dyDescent="0.25">
      <c r="A401" s="293" t="s">
        <v>352</v>
      </c>
      <c r="B401" s="294" t="s">
        <v>286</v>
      </c>
      <c r="C401" s="296">
        <f>C399*C400</f>
        <v>2</v>
      </c>
      <c r="D401" s="352">
        <v>750</v>
      </c>
      <c r="E401" s="296">
        <f>C401*D401</f>
        <v>1500</v>
      </c>
      <c r="F401" s="3"/>
      <c r="G401" s="3"/>
      <c r="H401" s="1"/>
      <c r="I401" s="215"/>
      <c r="J401" s="215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1.25" customHeight="1" x14ac:dyDescent="0.25">
      <c r="A402" s="342" t="s">
        <v>353</v>
      </c>
      <c r="B402" s="298" t="s">
        <v>354</v>
      </c>
      <c r="C402" s="353">
        <v>1350</v>
      </c>
      <c r="D402" s="299">
        <f>E399+E401</f>
        <v>3030.8</v>
      </c>
      <c r="E402" s="299">
        <f>IFERROR(D402/C402,"-")</f>
        <v>2.2450370370370374</v>
      </c>
      <c r="F402" s="3"/>
      <c r="G402" s="3"/>
      <c r="H402" s="1"/>
      <c r="I402" s="215"/>
      <c r="J402" s="215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1.25" customHeight="1" x14ac:dyDescent="0.25">
      <c r="A403" s="297" t="s">
        <v>355</v>
      </c>
      <c r="B403" s="298" t="s">
        <v>356</v>
      </c>
      <c r="C403" s="312">
        <f>B384</f>
        <v>720</v>
      </c>
      <c r="D403" s="299">
        <f>E402</f>
        <v>2.2450370370370374</v>
      </c>
      <c r="E403" s="299">
        <f>IFERROR(C403*D403,0)</f>
        <v>1616.426666666667</v>
      </c>
      <c r="F403" s="3"/>
      <c r="G403" s="3"/>
      <c r="H403" s="1"/>
      <c r="I403" s="215"/>
      <c r="J403" s="215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1.25" customHeight="1" x14ac:dyDescent="0.25">
      <c r="A404" s="386" t="s">
        <v>394</v>
      </c>
      <c r="B404" s="294" t="s">
        <v>286</v>
      </c>
      <c r="C404" s="387">
        <v>2</v>
      </c>
      <c r="D404" s="352">
        <v>2584.5</v>
      </c>
      <c r="E404" s="296">
        <f>C404*D404</f>
        <v>5169</v>
      </c>
      <c r="F404" s="3"/>
      <c r="G404" s="3"/>
      <c r="H404" s="1"/>
      <c r="I404" s="215"/>
      <c r="J404" s="215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1.25" customHeight="1" x14ac:dyDescent="0.25">
      <c r="A405" s="293" t="s">
        <v>351</v>
      </c>
      <c r="B405" s="294" t="s">
        <v>286</v>
      </c>
      <c r="C405" s="387">
        <v>1</v>
      </c>
      <c r="D405" s="296"/>
      <c r="E405" s="296"/>
      <c r="F405" s="3"/>
      <c r="G405" s="3"/>
      <c r="H405" s="1"/>
      <c r="I405" s="215"/>
      <c r="J405" s="215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1.25" customHeight="1" x14ac:dyDescent="0.25">
      <c r="A406" s="293" t="s">
        <v>352</v>
      </c>
      <c r="B406" s="294" t="s">
        <v>286</v>
      </c>
      <c r="C406" s="296">
        <f>C404*C405</f>
        <v>2</v>
      </c>
      <c r="D406" s="352">
        <v>2227.5</v>
      </c>
      <c r="E406" s="296">
        <f>C406*D406</f>
        <v>4455</v>
      </c>
      <c r="F406" s="3"/>
      <c r="G406" s="3"/>
      <c r="H406" s="1"/>
      <c r="I406" s="215"/>
      <c r="J406" s="215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1.25" customHeight="1" x14ac:dyDescent="0.25">
      <c r="A407" s="342" t="s">
        <v>353</v>
      </c>
      <c r="B407" s="298" t="s">
        <v>354</v>
      </c>
      <c r="C407" s="353">
        <v>1350</v>
      </c>
      <c r="D407" s="299">
        <f>E404+E406</f>
        <v>9624</v>
      </c>
      <c r="E407" s="299">
        <f>IFERROR(D407/C407,"-")</f>
        <v>7.1288888888888886</v>
      </c>
      <c r="F407" s="3"/>
      <c r="G407" s="3"/>
      <c r="H407" s="1"/>
      <c r="I407" s="215"/>
      <c r="J407" s="215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1.25" customHeight="1" x14ac:dyDescent="0.25">
      <c r="A408" s="297" t="s">
        <v>355</v>
      </c>
      <c r="B408" s="298" t="s">
        <v>356</v>
      </c>
      <c r="C408" s="312">
        <f>B307</f>
        <v>720</v>
      </c>
      <c r="D408" s="299">
        <f>E407</f>
        <v>7.1288888888888886</v>
      </c>
      <c r="E408" s="299">
        <f>IFERROR(C408*D408,0)</f>
        <v>5132.8</v>
      </c>
      <c r="F408" s="3"/>
      <c r="G408" s="3"/>
      <c r="H408" s="1"/>
      <c r="I408" s="215"/>
      <c r="J408" s="215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1.25" customHeight="1" x14ac:dyDescent="0.25">
      <c r="A409" s="1"/>
      <c r="B409" s="1"/>
      <c r="C409" s="1"/>
      <c r="D409" s="3"/>
      <c r="E409" s="3"/>
      <c r="F409" s="332">
        <f>E408+E403</f>
        <v>6749.2266666666674</v>
      </c>
      <c r="G409" s="3"/>
      <c r="H409" s="1"/>
      <c r="I409" s="215"/>
      <c r="J409" s="215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1.25" customHeight="1" x14ac:dyDescent="0.25">
      <c r="A410" s="360" t="s">
        <v>395</v>
      </c>
      <c r="B410" s="190"/>
      <c r="C410" s="190"/>
      <c r="D410" s="361"/>
      <c r="E410" s="361"/>
      <c r="F410" s="361"/>
      <c r="G410" s="3"/>
      <c r="H410" s="1"/>
      <c r="I410" s="215"/>
      <c r="J410" s="215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1.25" customHeight="1" x14ac:dyDescent="0.25">
      <c r="A411" s="362" t="s">
        <v>240</v>
      </c>
      <c r="B411" s="363" t="s">
        <v>105</v>
      </c>
      <c r="C411" s="363" t="s">
        <v>55</v>
      </c>
      <c r="D411" s="364" t="s">
        <v>241</v>
      </c>
      <c r="E411" s="364" t="s">
        <v>242</v>
      </c>
      <c r="F411" s="365" t="s">
        <v>363</v>
      </c>
      <c r="G411" s="3"/>
      <c r="H411" s="1"/>
      <c r="I411" s="215"/>
      <c r="J411" s="215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1.25" customHeight="1" x14ac:dyDescent="0.25">
      <c r="A412" s="366" t="s">
        <v>364</v>
      </c>
      <c r="B412" s="196" t="s">
        <v>365</v>
      </c>
      <c r="C412" s="196">
        <v>4</v>
      </c>
      <c r="D412" s="367">
        <f>'0. Qtdades e Custos'!D225</f>
        <v>150</v>
      </c>
      <c r="E412" s="368">
        <f>D412*C412</f>
        <v>600</v>
      </c>
      <c r="F412" s="189"/>
      <c r="G412" s="3"/>
      <c r="H412" s="1"/>
      <c r="I412" s="215"/>
      <c r="J412" s="215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1.25" customHeight="1" x14ac:dyDescent="0.25">
      <c r="A413" s="366" t="s">
        <v>366</v>
      </c>
      <c r="B413" s="196" t="s">
        <v>246</v>
      </c>
      <c r="C413" s="369">
        <v>60</v>
      </c>
      <c r="D413" s="368">
        <f>D412</f>
        <v>150</v>
      </c>
      <c r="E413" s="368">
        <f>D413/C413</f>
        <v>2.5</v>
      </c>
      <c r="F413" s="189"/>
      <c r="G413" s="3"/>
      <c r="H413" s="1"/>
      <c r="I413" s="215"/>
      <c r="J413" s="215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1.25" customHeight="1" x14ac:dyDescent="0.25">
      <c r="A414" s="366" t="s">
        <v>367</v>
      </c>
      <c r="B414" s="196" t="s">
        <v>368</v>
      </c>
      <c r="C414" s="196">
        <v>4</v>
      </c>
      <c r="D414" s="367">
        <f>'0. Qtdades e Custos'!D226</f>
        <v>56.99</v>
      </c>
      <c r="E414" s="368">
        <f>D414*C414</f>
        <v>227.96</v>
      </c>
      <c r="F414" s="189"/>
      <c r="G414" s="3"/>
      <c r="H414" s="1"/>
      <c r="I414" s="215"/>
      <c r="J414" s="215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1.25" customHeight="1" x14ac:dyDescent="0.25">
      <c r="A415" s="370" t="s">
        <v>369</v>
      </c>
      <c r="B415" s="371"/>
      <c r="C415" s="372"/>
      <c r="D415" s="373"/>
      <c r="E415" s="374">
        <f>E414+E413</f>
        <v>230.46</v>
      </c>
      <c r="F415" s="189"/>
      <c r="G415" s="3"/>
      <c r="H415" s="1"/>
      <c r="I415" s="215"/>
      <c r="J415" s="215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1.25" customHeight="1" x14ac:dyDescent="0.25">
      <c r="A416" s="190"/>
      <c r="B416" s="190"/>
      <c r="C416" s="190"/>
      <c r="D416" s="375" t="s">
        <v>255</v>
      </c>
      <c r="E416" s="376">
        <v>1</v>
      </c>
      <c r="F416" s="377">
        <f>(E415)*E416</f>
        <v>230.46</v>
      </c>
      <c r="G416" s="3"/>
      <c r="H416" s="1"/>
      <c r="I416" s="215"/>
      <c r="J416" s="215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1.25" customHeight="1" x14ac:dyDescent="0.25">
      <c r="A417" s="190"/>
      <c r="B417" s="190"/>
      <c r="C417" s="190"/>
      <c r="D417" s="361"/>
      <c r="E417" s="361"/>
      <c r="F417" s="361"/>
      <c r="G417" s="3"/>
      <c r="H417" s="1"/>
      <c r="I417" s="215"/>
      <c r="J417" s="215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1.25" customHeight="1" x14ac:dyDescent="0.25">
      <c r="A418" s="378" t="s">
        <v>370</v>
      </c>
      <c r="B418" s="379"/>
      <c r="C418" s="379"/>
      <c r="D418" s="380"/>
      <c r="E418" s="381"/>
      <c r="F418" s="382">
        <f>F416</f>
        <v>230.46</v>
      </c>
      <c r="G418" s="3"/>
      <c r="H418" s="1"/>
      <c r="I418" s="215"/>
      <c r="J418" s="215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1.25" customHeight="1" x14ac:dyDescent="0.25">
      <c r="A419" s="1"/>
      <c r="B419" s="1"/>
      <c r="C419" s="1"/>
      <c r="D419" s="3"/>
      <c r="E419" s="3"/>
      <c r="F419" s="3"/>
      <c r="G419" s="3"/>
      <c r="H419" s="1"/>
      <c r="I419" s="215"/>
      <c r="J419" s="215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1.25" customHeight="1" x14ac:dyDescent="0.25">
      <c r="A420" s="1"/>
      <c r="B420" s="1"/>
      <c r="C420" s="1"/>
      <c r="D420" s="3"/>
      <c r="E420" s="3"/>
      <c r="F420" s="3"/>
      <c r="G420" s="3"/>
      <c r="H420" s="1"/>
      <c r="I420" s="215"/>
      <c r="J420" s="215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1.25" customHeight="1" x14ac:dyDescent="0.25">
      <c r="A421" s="1"/>
      <c r="B421" s="1"/>
      <c r="C421" s="1"/>
      <c r="D421" s="3"/>
      <c r="E421" s="3"/>
      <c r="F421" s="3"/>
      <c r="G421" s="3"/>
      <c r="H421" s="1"/>
      <c r="I421" s="215"/>
      <c r="J421" s="215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1.25" customHeight="1" x14ac:dyDescent="0.25">
      <c r="A422" s="1"/>
      <c r="B422" s="1"/>
      <c r="C422" s="1"/>
      <c r="D422" s="3"/>
      <c r="E422" s="3"/>
      <c r="F422" s="3"/>
      <c r="G422" s="3"/>
      <c r="H422" s="1"/>
      <c r="I422" s="215"/>
      <c r="J422" s="215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3.25" customHeight="1" x14ac:dyDescent="0.25">
      <c r="A423" s="682" t="s">
        <v>396</v>
      </c>
      <c r="B423" s="550"/>
      <c r="C423" s="550"/>
      <c r="D423" s="550"/>
      <c r="E423" s="550"/>
      <c r="F423" s="550"/>
      <c r="G423" s="3"/>
      <c r="H423" s="1"/>
      <c r="I423" s="215"/>
      <c r="J423" s="215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1.25" customHeight="1" x14ac:dyDescent="0.25">
      <c r="A424" s="1"/>
      <c r="B424" s="1"/>
      <c r="C424" s="1"/>
      <c r="D424" s="3"/>
      <c r="E424" s="3"/>
      <c r="F424" s="3"/>
      <c r="G424" s="3"/>
      <c r="H424" s="1"/>
      <c r="I424" s="215"/>
      <c r="J424" s="215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1.25" customHeight="1" x14ac:dyDescent="0.25">
      <c r="A425" s="213" t="s">
        <v>397</v>
      </c>
      <c r="B425" s="1"/>
      <c r="C425" s="1"/>
      <c r="D425" s="3"/>
      <c r="E425" s="3"/>
      <c r="F425" s="3"/>
      <c r="G425" s="3"/>
      <c r="H425" s="1"/>
      <c r="I425" s="215"/>
      <c r="J425" s="215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1.25" customHeight="1" x14ac:dyDescent="0.25">
      <c r="A426" s="288" t="s">
        <v>240</v>
      </c>
      <c r="B426" s="289" t="s">
        <v>105</v>
      </c>
      <c r="C426" s="289" t="s">
        <v>55</v>
      </c>
      <c r="D426" s="290" t="s">
        <v>241</v>
      </c>
      <c r="E426" s="290" t="s">
        <v>242</v>
      </c>
      <c r="F426" s="291" t="s">
        <v>398</v>
      </c>
      <c r="G426" s="3"/>
      <c r="H426" s="1"/>
      <c r="I426" s="215"/>
      <c r="J426" s="215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1.25" customHeight="1" x14ac:dyDescent="0.25">
      <c r="A427" s="293" t="s">
        <v>313</v>
      </c>
      <c r="B427" s="294" t="s">
        <v>286</v>
      </c>
      <c r="C427" s="294">
        <v>1</v>
      </c>
      <c r="D427" s="295">
        <f>'0. Qtdades e Custos'!N62</f>
        <v>228930</v>
      </c>
      <c r="E427" s="296">
        <f>C427*D427</f>
        <v>228930</v>
      </c>
      <c r="F427" s="3"/>
      <c r="G427" s="3"/>
      <c r="H427" s="1"/>
      <c r="I427" s="215"/>
      <c r="J427" s="215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1.25" customHeight="1" x14ac:dyDescent="0.25">
      <c r="A428" s="297" t="s">
        <v>314</v>
      </c>
      <c r="B428" s="298" t="s">
        <v>315</v>
      </c>
      <c r="C428" s="326">
        <f>'0. Qtdades e Custos'!Q62</f>
        <v>6</v>
      </c>
      <c r="D428" s="299"/>
      <c r="E428" s="299"/>
      <c r="F428" s="3"/>
      <c r="G428" s="3"/>
      <c r="H428" s="1"/>
      <c r="I428" s="215"/>
      <c r="J428" s="215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1.25" customHeight="1" x14ac:dyDescent="0.25">
      <c r="A429" s="297" t="s">
        <v>316</v>
      </c>
      <c r="B429" s="298" t="s">
        <v>315</v>
      </c>
      <c r="C429" s="303">
        <v>0</v>
      </c>
      <c r="D429" s="299"/>
      <c r="E429" s="299"/>
      <c r="F429" s="142"/>
      <c r="G429" s="3"/>
      <c r="H429" s="1"/>
      <c r="I429" s="215"/>
      <c r="J429" s="215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1.25" customHeight="1" x14ac:dyDescent="0.25">
      <c r="A430" s="297" t="s">
        <v>317</v>
      </c>
      <c r="B430" s="298" t="s">
        <v>220</v>
      </c>
      <c r="C430" s="302">
        <f>IFERROR(VLOOKUP(C428,'10. Depreciação'!A3:B17,2,0),0)</f>
        <v>58.18</v>
      </c>
      <c r="D430" s="299">
        <f>E427</f>
        <v>228930</v>
      </c>
      <c r="E430" s="299">
        <f>C430*D430/100</f>
        <v>133191.47400000002</v>
      </c>
      <c r="F430" s="3"/>
      <c r="G430" s="3"/>
      <c r="H430" s="1"/>
      <c r="I430" s="215"/>
      <c r="J430" s="215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1.25" customHeight="1" x14ac:dyDescent="0.25">
      <c r="A431" s="333" t="s">
        <v>399</v>
      </c>
      <c r="B431" s="334" t="s">
        <v>246</v>
      </c>
      <c r="C431" s="334">
        <f>C428*12</f>
        <v>72</v>
      </c>
      <c r="D431" s="335">
        <f>IF(C429&lt;=C428,E430,0)</f>
        <v>133191.47400000002</v>
      </c>
      <c r="E431" s="335">
        <f>IFERROR(D431/C431,0)</f>
        <v>1849.8815833333335</v>
      </c>
      <c r="F431" s="3"/>
      <c r="G431" s="3"/>
      <c r="H431" s="1"/>
      <c r="I431" s="215"/>
      <c r="J431" s="215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1.25" customHeight="1" x14ac:dyDescent="0.25">
      <c r="A432" s="293" t="s">
        <v>400</v>
      </c>
      <c r="B432" s="294" t="s">
        <v>286</v>
      </c>
      <c r="C432" s="294">
        <f>C427</f>
        <v>1</v>
      </c>
      <c r="D432" s="295">
        <f>'0. Qtdades e Custos'!N63</f>
        <v>96215.41</v>
      </c>
      <c r="E432" s="296">
        <f>C432*D432</f>
        <v>96215.41</v>
      </c>
      <c r="F432" s="3"/>
      <c r="G432" s="3"/>
      <c r="H432" s="1"/>
      <c r="I432" s="215"/>
      <c r="J432" s="215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1.25" customHeight="1" x14ac:dyDescent="0.25">
      <c r="A433" s="297" t="s">
        <v>401</v>
      </c>
      <c r="B433" s="298" t="s">
        <v>315</v>
      </c>
      <c r="C433" s="326">
        <f>'0. Qtdades e Custos'!Q62</f>
        <v>6</v>
      </c>
      <c r="D433" s="299"/>
      <c r="E433" s="299"/>
      <c r="F433" s="3"/>
      <c r="G433" s="3"/>
      <c r="H433" s="1"/>
      <c r="I433" s="215"/>
      <c r="J433" s="215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1.25" customHeight="1" x14ac:dyDescent="0.25">
      <c r="A434" s="297" t="s">
        <v>402</v>
      </c>
      <c r="B434" s="298" t="s">
        <v>315</v>
      </c>
      <c r="C434" s="303">
        <v>0</v>
      </c>
      <c r="D434" s="299"/>
      <c r="E434" s="299"/>
      <c r="F434" s="142"/>
      <c r="G434" s="3"/>
      <c r="H434" s="1"/>
      <c r="I434" s="215"/>
      <c r="J434" s="215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1.25" customHeight="1" x14ac:dyDescent="0.25">
      <c r="A435" s="297" t="s">
        <v>403</v>
      </c>
      <c r="B435" s="298" t="s">
        <v>220</v>
      </c>
      <c r="C435" s="388">
        <f>IFERROR(VLOOKUP(C433,'10. Depreciação'!A3:B17,2,0),0)</f>
        <v>58.18</v>
      </c>
      <c r="D435" s="299">
        <f>E432</f>
        <v>96215.41</v>
      </c>
      <c r="E435" s="299">
        <f>C435*D435/100</f>
        <v>55978.125538</v>
      </c>
      <c r="F435" s="3"/>
      <c r="G435" s="3"/>
      <c r="H435" s="1"/>
      <c r="I435" s="215"/>
      <c r="J435" s="215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1.25" customHeight="1" x14ac:dyDescent="0.25">
      <c r="A436" s="307" t="s">
        <v>404</v>
      </c>
      <c r="B436" s="336" t="s">
        <v>246</v>
      </c>
      <c r="C436" s="336">
        <f>C433*12</f>
        <v>72</v>
      </c>
      <c r="D436" s="308">
        <f>IF(C434&lt;=C433,E435,0)</f>
        <v>55978.125538</v>
      </c>
      <c r="E436" s="308">
        <f>IFERROR(D436/C436,0)</f>
        <v>777.47396580555551</v>
      </c>
      <c r="F436" s="3"/>
      <c r="G436" s="3"/>
      <c r="H436" s="1"/>
      <c r="I436" s="215"/>
      <c r="J436" s="215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1.25" customHeight="1" x14ac:dyDescent="0.25">
      <c r="A437" s="300" t="s">
        <v>319</v>
      </c>
      <c r="B437" s="143"/>
      <c r="C437" s="143"/>
      <c r="D437" s="30"/>
      <c r="E437" s="301">
        <f>E431+E436</f>
        <v>2627.3555491388888</v>
      </c>
      <c r="F437" s="3"/>
      <c r="G437" s="3"/>
      <c r="H437" s="1"/>
      <c r="I437" s="215"/>
      <c r="J437" s="215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1.25" customHeight="1" x14ac:dyDescent="0.25">
      <c r="A438" s="307" t="s">
        <v>320</v>
      </c>
      <c r="B438" s="336" t="s">
        <v>286</v>
      </c>
      <c r="C438" s="326">
        <f>'0. Qtdades e Custos'!P62</f>
        <v>3</v>
      </c>
      <c r="D438" s="308">
        <f>E437</f>
        <v>2627.3555491388888</v>
      </c>
      <c r="E438" s="301">
        <f>C438*D438</f>
        <v>7882.0666474166665</v>
      </c>
      <c r="F438" s="3"/>
      <c r="G438" s="3"/>
      <c r="H438" s="1"/>
      <c r="I438" s="215"/>
      <c r="J438" s="215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1.25" customHeight="1" x14ac:dyDescent="0.25">
      <c r="A439" s="216"/>
      <c r="B439" s="216"/>
      <c r="C439" s="216"/>
      <c r="D439" s="206" t="s">
        <v>255</v>
      </c>
      <c r="E439" s="304">
        <f>$B$101</f>
        <v>1</v>
      </c>
      <c r="F439" s="332">
        <f>E438*E439</f>
        <v>7882.0666474166665</v>
      </c>
      <c r="G439" s="3"/>
      <c r="H439" s="1"/>
      <c r="I439" s="215"/>
      <c r="J439" s="215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1.25" customHeight="1" x14ac:dyDescent="0.25">
      <c r="A440" s="1"/>
      <c r="B440" s="1"/>
      <c r="C440" s="1"/>
      <c r="D440" s="3"/>
      <c r="E440" s="3"/>
      <c r="F440" s="3"/>
      <c r="G440" s="3"/>
      <c r="H440" s="1"/>
      <c r="I440" s="215"/>
      <c r="J440" s="215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1.25" customHeight="1" x14ac:dyDescent="0.25">
      <c r="A441" s="213" t="s">
        <v>405</v>
      </c>
      <c r="B441" s="1"/>
      <c r="C441" s="1"/>
      <c r="D441" s="3"/>
      <c r="E441" s="3"/>
      <c r="F441" s="3"/>
      <c r="G441" s="3"/>
      <c r="H441" s="1"/>
      <c r="I441" s="215"/>
      <c r="J441" s="215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1.25" customHeight="1" x14ac:dyDescent="0.25">
      <c r="A442" s="288" t="s">
        <v>240</v>
      </c>
      <c r="B442" s="289" t="s">
        <v>105</v>
      </c>
      <c r="C442" s="289" t="s">
        <v>55</v>
      </c>
      <c r="D442" s="290" t="s">
        <v>241</v>
      </c>
      <c r="E442" s="290" t="s">
        <v>242</v>
      </c>
      <c r="F442" s="291" t="s">
        <v>406</v>
      </c>
      <c r="G442" s="3"/>
      <c r="H442" s="1"/>
      <c r="I442" s="215"/>
      <c r="J442" s="215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1.25" customHeight="1" x14ac:dyDescent="0.25">
      <c r="A443" s="293" t="s">
        <v>323</v>
      </c>
      <c r="B443" s="294" t="s">
        <v>286</v>
      </c>
      <c r="C443" s="294">
        <v>1</v>
      </c>
      <c r="D443" s="296">
        <f>D427</f>
        <v>228930</v>
      </c>
      <c r="E443" s="296">
        <f>C443*D443</f>
        <v>228930</v>
      </c>
      <c r="F443" s="142"/>
      <c r="G443" s="3"/>
      <c r="H443" s="1"/>
      <c r="I443" s="215"/>
      <c r="J443" s="215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1.25" customHeight="1" x14ac:dyDescent="0.25">
      <c r="A444" s="297" t="s">
        <v>324</v>
      </c>
      <c r="B444" s="298" t="s">
        <v>220</v>
      </c>
      <c r="C444" s="303">
        <v>14.75</v>
      </c>
      <c r="D444" s="299"/>
      <c r="E444" s="299"/>
      <c r="F444" s="142"/>
      <c r="G444" s="3"/>
      <c r="H444" s="1"/>
      <c r="I444" s="215"/>
      <c r="J444" s="215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1.25" customHeight="1" x14ac:dyDescent="0.25">
      <c r="A445" s="297" t="s">
        <v>325</v>
      </c>
      <c r="B445" s="298" t="s">
        <v>278</v>
      </c>
      <c r="C445" s="299">
        <f>IFERROR(IF(C429&lt;=C428,E427-(C430/(100*C428)*C429)*E427,E427-E430),0)</f>
        <v>228930</v>
      </c>
      <c r="D445" s="299"/>
      <c r="E445" s="299"/>
      <c r="F445" s="142"/>
      <c r="G445" s="3"/>
      <c r="H445" s="1"/>
      <c r="I445" s="215"/>
      <c r="J445" s="215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1.25" customHeight="1" x14ac:dyDescent="0.25">
      <c r="A446" s="297" t="s">
        <v>326</v>
      </c>
      <c r="B446" s="298" t="s">
        <v>278</v>
      </c>
      <c r="C446" s="299">
        <f>IFERROR(IF(C429&gt;=C428,C445,((((C445)-(E427-E430))*(((C428-C429)+1)/(2*(C428-C429))))+(E427-E430))),0)</f>
        <v>173433.55249999999</v>
      </c>
      <c r="D446" s="299"/>
      <c r="E446" s="299"/>
      <c r="F446" s="142"/>
      <c r="G446" s="3"/>
      <c r="H446" s="1"/>
      <c r="I446" s="215"/>
      <c r="J446" s="215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1.25" customHeight="1" x14ac:dyDescent="0.25">
      <c r="A447" s="333" t="s">
        <v>327</v>
      </c>
      <c r="B447" s="334" t="s">
        <v>278</v>
      </c>
      <c r="C447" s="334"/>
      <c r="D447" s="335">
        <f>C444*C446/12/100</f>
        <v>2131.787416145833</v>
      </c>
      <c r="E447" s="335">
        <f>D447</f>
        <v>2131.787416145833</v>
      </c>
      <c r="F447" s="142"/>
      <c r="G447" s="3"/>
      <c r="H447" s="1"/>
      <c r="I447" s="215"/>
      <c r="J447" s="215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1.25" customHeight="1" x14ac:dyDescent="0.25">
      <c r="A448" s="293" t="s">
        <v>407</v>
      </c>
      <c r="B448" s="294" t="s">
        <v>286</v>
      </c>
      <c r="C448" s="294">
        <f t="shared" ref="C448:D448" si="16">C432</f>
        <v>1</v>
      </c>
      <c r="D448" s="296">
        <f t="shared" si="16"/>
        <v>96215.41</v>
      </c>
      <c r="E448" s="296">
        <f>C448*D448</f>
        <v>96215.41</v>
      </c>
      <c r="F448" s="142"/>
      <c r="G448" s="3"/>
      <c r="H448" s="1"/>
      <c r="I448" s="215"/>
      <c r="J448" s="215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1.25" customHeight="1" x14ac:dyDescent="0.25">
      <c r="A449" s="297" t="s">
        <v>324</v>
      </c>
      <c r="B449" s="298" t="s">
        <v>220</v>
      </c>
      <c r="C449" s="298">
        <f>C444</f>
        <v>14.75</v>
      </c>
      <c r="D449" s="299"/>
      <c r="E449" s="299"/>
      <c r="F449" s="142"/>
      <c r="G449" s="3"/>
      <c r="H449" s="1"/>
      <c r="I449" s="215"/>
      <c r="J449" s="215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1.25" customHeight="1" x14ac:dyDescent="0.25">
      <c r="A450" s="297" t="s">
        <v>408</v>
      </c>
      <c r="B450" s="298" t="s">
        <v>278</v>
      </c>
      <c r="C450" s="299">
        <f>IFERROR(IF(C434&lt;=C433,E432-(C435/(100*C433)*C434)*E432,E432-E435),0)</f>
        <v>96215.41</v>
      </c>
      <c r="D450" s="299"/>
      <c r="E450" s="299"/>
      <c r="F450" s="142"/>
      <c r="G450" s="3"/>
      <c r="H450" s="1"/>
      <c r="I450" s="215"/>
      <c r="J450" s="215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1.25" customHeight="1" x14ac:dyDescent="0.25">
      <c r="A451" s="297" t="s">
        <v>409</v>
      </c>
      <c r="B451" s="298" t="s">
        <v>278</v>
      </c>
      <c r="C451" s="299">
        <f>IFERROR(IF(C434&gt;=C433,C450,((((C450)-(E432-E435))*(((C433-C434)+1)/(2*(C433-C434))))+(E432-E435))),0)</f>
        <v>72891.191025833337</v>
      </c>
      <c r="D451" s="299"/>
      <c r="E451" s="299"/>
      <c r="F451" s="142"/>
      <c r="G451" s="3"/>
      <c r="H451" s="1"/>
      <c r="I451" s="215"/>
      <c r="J451" s="215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1.25" customHeight="1" x14ac:dyDescent="0.25">
      <c r="A452" s="307" t="s">
        <v>410</v>
      </c>
      <c r="B452" s="336" t="s">
        <v>278</v>
      </c>
      <c r="C452" s="336"/>
      <c r="D452" s="308">
        <f>C449*C451/12/100</f>
        <v>895.95422302586803</v>
      </c>
      <c r="E452" s="308">
        <f>D452</f>
        <v>895.95422302586803</v>
      </c>
      <c r="F452" s="142"/>
      <c r="G452" s="3"/>
      <c r="H452" s="1"/>
      <c r="I452" s="215"/>
      <c r="J452" s="215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1.25" customHeight="1" x14ac:dyDescent="0.25">
      <c r="A453" s="300" t="s">
        <v>319</v>
      </c>
      <c r="B453" s="143"/>
      <c r="C453" s="143"/>
      <c r="D453" s="30"/>
      <c r="E453" s="301">
        <f>E447+E452</f>
        <v>3027.7416391717011</v>
      </c>
      <c r="F453" s="142"/>
      <c r="G453" s="3"/>
      <c r="H453" s="1"/>
      <c r="I453" s="215"/>
      <c r="J453" s="215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1.25" customHeight="1" x14ac:dyDescent="0.25">
      <c r="A454" s="307" t="s">
        <v>320</v>
      </c>
      <c r="B454" s="336" t="s">
        <v>286</v>
      </c>
      <c r="C454" s="337">
        <f>C438</f>
        <v>3</v>
      </c>
      <c r="D454" s="308">
        <f>E453</f>
        <v>3027.7416391717011</v>
      </c>
      <c r="E454" s="301">
        <f>C454*D454</f>
        <v>9083.2249175151028</v>
      </c>
      <c r="F454" s="142"/>
      <c r="G454" s="3"/>
      <c r="H454" s="1"/>
      <c r="I454" s="215"/>
      <c r="J454" s="215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1.25" customHeight="1" x14ac:dyDescent="0.25">
      <c r="A455" s="1"/>
      <c r="B455" s="1"/>
      <c r="C455" s="119"/>
      <c r="D455" s="206" t="s">
        <v>255</v>
      </c>
      <c r="E455" s="304">
        <f>$B$101</f>
        <v>1</v>
      </c>
      <c r="F455" s="332">
        <f>E454*E455</f>
        <v>9083.2249175151028</v>
      </c>
      <c r="G455" s="3"/>
      <c r="H455" s="1"/>
      <c r="I455" s="215"/>
      <c r="J455" s="215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1.25" customHeight="1" x14ac:dyDescent="0.25">
      <c r="A456" s="1"/>
      <c r="B456" s="1"/>
      <c r="C456" s="1"/>
      <c r="D456" s="3"/>
      <c r="E456" s="3"/>
      <c r="F456" s="3"/>
      <c r="G456" s="3"/>
      <c r="H456" s="1"/>
      <c r="I456" s="215"/>
      <c r="J456" s="215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1.25" customHeight="1" x14ac:dyDescent="0.25">
      <c r="A457" s="1" t="s">
        <v>411</v>
      </c>
      <c r="B457" s="1"/>
      <c r="C457" s="1"/>
      <c r="D457" s="3"/>
      <c r="E457" s="3"/>
      <c r="F457" s="3"/>
      <c r="G457" s="3"/>
      <c r="H457" s="1"/>
      <c r="I457" s="215"/>
      <c r="J457" s="215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1.25" customHeight="1" x14ac:dyDescent="0.25">
      <c r="A458" s="288" t="s">
        <v>240</v>
      </c>
      <c r="B458" s="289" t="s">
        <v>105</v>
      </c>
      <c r="C458" s="289" t="s">
        <v>55</v>
      </c>
      <c r="D458" s="290" t="s">
        <v>241</v>
      </c>
      <c r="E458" s="290" t="s">
        <v>242</v>
      </c>
      <c r="F458" s="291" t="s">
        <v>412</v>
      </c>
      <c r="G458" s="3"/>
      <c r="H458" s="1"/>
      <c r="I458" s="215"/>
      <c r="J458" s="215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1.25" customHeight="1" x14ac:dyDescent="0.25">
      <c r="A459" s="293" t="s">
        <v>330</v>
      </c>
      <c r="B459" s="294" t="s">
        <v>286</v>
      </c>
      <c r="C459" s="296">
        <f>C438</f>
        <v>3</v>
      </c>
      <c r="D459" s="296">
        <f>0.01*($E$277)</f>
        <v>5957.3213999999998</v>
      </c>
      <c r="E459" s="296">
        <f t="shared" ref="E459:E461" si="17">C459*D459</f>
        <v>17871.964199999999</v>
      </c>
      <c r="F459" s="3"/>
      <c r="G459" s="3"/>
      <c r="H459" s="1"/>
      <c r="I459" s="215"/>
      <c r="J459" s="215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1.25" customHeight="1" x14ac:dyDescent="0.25">
      <c r="A460" s="297" t="s">
        <v>383</v>
      </c>
      <c r="B460" s="298" t="s">
        <v>286</v>
      </c>
      <c r="C460" s="296">
        <f>C438</f>
        <v>3</v>
      </c>
      <c r="D460" s="318"/>
      <c r="E460" s="299">
        <f t="shared" si="17"/>
        <v>0</v>
      </c>
      <c r="F460" s="3"/>
      <c r="G460" s="3"/>
      <c r="H460" s="1"/>
      <c r="I460" s="215"/>
      <c r="J460" s="215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1.25" customHeight="1" x14ac:dyDescent="0.25">
      <c r="A461" s="297" t="s">
        <v>332</v>
      </c>
      <c r="B461" s="298" t="s">
        <v>286</v>
      </c>
      <c r="C461" s="296">
        <f>C438</f>
        <v>3</v>
      </c>
      <c r="D461" s="338">
        <v>573.53</v>
      </c>
      <c r="E461" s="299">
        <f t="shared" si="17"/>
        <v>1720.59</v>
      </c>
      <c r="F461" s="30"/>
      <c r="G461" s="3"/>
      <c r="H461" s="1"/>
      <c r="I461" s="215"/>
      <c r="J461" s="215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1.25" customHeight="1" x14ac:dyDescent="0.25">
      <c r="A462" s="307" t="s">
        <v>333</v>
      </c>
      <c r="B462" s="336" t="s">
        <v>246</v>
      </c>
      <c r="C462" s="336">
        <v>12</v>
      </c>
      <c r="D462" s="308">
        <f>SUM(E459:E461)</f>
        <v>19592.554199999999</v>
      </c>
      <c r="E462" s="308">
        <f>D462/C462</f>
        <v>1632.7128499999999</v>
      </c>
      <c r="F462" s="3"/>
      <c r="G462" s="3"/>
      <c r="H462" s="1"/>
      <c r="I462" s="215"/>
      <c r="J462" s="215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1.25" customHeight="1" x14ac:dyDescent="0.25">
      <c r="A463" s="1"/>
      <c r="B463" s="1"/>
      <c r="C463" s="1"/>
      <c r="D463" s="206" t="s">
        <v>255</v>
      </c>
      <c r="E463" s="304">
        <f>$B$101</f>
        <v>1</v>
      </c>
      <c r="F463" s="305">
        <f>E462*E463</f>
        <v>1632.7128499999999</v>
      </c>
      <c r="G463" s="3"/>
      <c r="H463" s="1"/>
      <c r="I463" s="215"/>
      <c r="J463" s="215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1.25" customHeight="1" x14ac:dyDescent="0.25">
      <c r="A464" s="1"/>
      <c r="B464" s="1"/>
      <c r="C464" s="1"/>
      <c r="D464" s="3"/>
      <c r="E464" s="3"/>
      <c r="F464" s="3"/>
      <c r="G464" s="3"/>
      <c r="H464" s="1"/>
      <c r="I464" s="215"/>
      <c r="J464" s="215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1.25" customHeight="1" x14ac:dyDescent="0.25">
      <c r="A465" s="1" t="s">
        <v>413</v>
      </c>
      <c r="B465" s="217"/>
      <c r="C465" s="1"/>
      <c r="D465" s="3"/>
      <c r="E465" s="3"/>
      <c r="F465" s="3"/>
      <c r="G465" s="3"/>
      <c r="H465" s="1"/>
      <c r="I465" s="215"/>
      <c r="J465" s="215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1.25" customHeight="1" x14ac:dyDescent="0.25">
      <c r="A466" s="1"/>
      <c r="B466" s="217"/>
      <c r="C466" s="1"/>
      <c r="D466" s="3"/>
      <c r="E466" s="3"/>
      <c r="F466" s="3"/>
      <c r="G466" s="3"/>
      <c r="H466" s="1"/>
      <c r="I466" s="215"/>
      <c r="J466" s="215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1.25" customHeight="1" x14ac:dyDescent="0.25">
      <c r="A467" s="307" t="s">
        <v>335</v>
      </c>
      <c r="B467" s="383">
        <f>'0. Qtdades e Custos'!D5*0.8</f>
        <v>720</v>
      </c>
      <c r="C467" s="1" t="s">
        <v>385</v>
      </c>
      <c r="D467" s="3"/>
      <c r="E467" s="3"/>
      <c r="F467" s="3"/>
      <c r="G467" s="3"/>
      <c r="H467" s="1"/>
      <c r="I467" s="215"/>
      <c r="J467" s="215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340" t="s">
        <v>336</v>
      </c>
      <c r="B468" s="341">
        <f>'0. Qtdades e Custos'!Y62</f>
        <v>4262.1305624999995</v>
      </c>
      <c r="C468" s="1"/>
      <c r="D468" s="3"/>
      <c r="E468" s="3"/>
      <c r="F468" s="3"/>
      <c r="G468" s="3"/>
      <c r="H468" s="1"/>
      <c r="I468" s="215"/>
      <c r="J468" s="215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1.25" customHeight="1" x14ac:dyDescent="0.25">
      <c r="A469" s="1"/>
      <c r="B469" s="217"/>
      <c r="C469" s="1"/>
      <c r="D469" s="3"/>
      <c r="E469" s="3"/>
      <c r="F469" s="3"/>
      <c r="G469" s="3"/>
      <c r="H469" s="1"/>
      <c r="I469" s="215"/>
      <c r="J469" s="215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1.25" customHeight="1" x14ac:dyDescent="0.25">
      <c r="A470" s="288" t="s">
        <v>240</v>
      </c>
      <c r="B470" s="289" t="s">
        <v>105</v>
      </c>
      <c r="C470" s="289" t="s">
        <v>337</v>
      </c>
      <c r="D470" s="290" t="s">
        <v>241</v>
      </c>
      <c r="E470" s="290" t="s">
        <v>242</v>
      </c>
      <c r="F470" s="291" t="s">
        <v>414</v>
      </c>
      <c r="G470" s="3"/>
      <c r="H470" s="1"/>
      <c r="I470" s="215"/>
      <c r="J470" s="215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1.25" customHeight="1" x14ac:dyDescent="0.25">
      <c r="A471" s="342" t="s">
        <v>339</v>
      </c>
      <c r="B471" s="343" t="s">
        <v>340</v>
      </c>
      <c r="C471" s="344">
        <f>B468</f>
        <v>4262.1305624999995</v>
      </c>
      <c r="D471" s="345">
        <v>6.25</v>
      </c>
      <c r="E471" s="296"/>
      <c r="F471" s="3"/>
      <c r="G471" s="3"/>
      <c r="H471" s="1"/>
      <c r="I471" s="215"/>
      <c r="J471" s="215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6.25" customHeight="1" x14ac:dyDescent="0.25">
      <c r="A472" s="346" t="s">
        <v>341</v>
      </c>
      <c r="B472" s="343" t="s">
        <v>342</v>
      </c>
      <c r="C472" s="299">
        <f>C471</f>
        <v>4262.1305624999995</v>
      </c>
      <c r="D472" s="347"/>
      <c r="E472" s="299">
        <f>C472*D471</f>
        <v>26638.316015624998</v>
      </c>
      <c r="F472" s="3"/>
      <c r="G472" s="3"/>
      <c r="H472" s="1"/>
      <c r="I472" s="215"/>
      <c r="J472" s="215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1.25" customHeight="1" x14ac:dyDescent="0.25">
      <c r="A473" s="1"/>
      <c r="B473" s="1"/>
      <c r="C473" s="1"/>
      <c r="D473" s="3"/>
      <c r="E473" s="3"/>
      <c r="F473" s="332">
        <f>SUM(E471:E472)</f>
        <v>26638.316015624998</v>
      </c>
      <c r="G473" s="3"/>
      <c r="H473" s="1"/>
      <c r="I473" s="215"/>
      <c r="J473" s="215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1.25" customHeight="1" x14ac:dyDescent="0.25">
      <c r="A474" s="1"/>
      <c r="B474" s="1"/>
      <c r="C474" s="1"/>
      <c r="D474" s="3"/>
      <c r="E474" s="3"/>
      <c r="F474" s="3"/>
      <c r="G474" s="3"/>
      <c r="H474" s="1"/>
      <c r="I474" s="215"/>
      <c r="J474" s="215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1.25" customHeight="1" x14ac:dyDescent="0.25">
      <c r="A475" s="1" t="s">
        <v>415</v>
      </c>
      <c r="B475" s="1"/>
      <c r="C475" s="1"/>
      <c r="D475" s="3"/>
      <c r="E475" s="3"/>
      <c r="F475" s="3"/>
      <c r="G475" s="3"/>
      <c r="H475" s="1"/>
      <c r="I475" s="215"/>
      <c r="J475" s="215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1.25" customHeight="1" x14ac:dyDescent="0.25">
      <c r="A476" s="288" t="s">
        <v>240</v>
      </c>
      <c r="B476" s="289" t="s">
        <v>105</v>
      </c>
      <c r="C476" s="289" t="s">
        <v>55</v>
      </c>
      <c r="D476" s="290" t="s">
        <v>241</v>
      </c>
      <c r="E476" s="290" t="s">
        <v>242</v>
      </c>
      <c r="F476" s="291" t="s">
        <v>416</v>
      </c>
      <c r="G476" s="3"/>
      <c r="H476" s="1"/>
      <c r="I476" s="215"/>
      <c r="J476" s="215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1.25" customHeight="1" x14ac:dyDescent="0.25">
      <c r="A477" s="350" t="s">
        <v>389</v>
      </c>
      <c r="B477" s="389" t="s">
        <v>390</v>
      </c>
      <c r="C477" s="312">
        <f>'0. Qtdades e Custos'!S62/('0. Qtdades e Custos'!Q62*12)</f>
        <v>9.7222222222222224E-3</v>
      </c>
      <c r="D477" s="295">
        <f>D427</f>
        <v>228930</v>
      </c>
      <c r="E477" s="296">
        <f>C477*D477</f>
        <v>2225.7083333333335</v>
      </c>
      <c r="F477" s="3"/>
      <c r="G477" s="3"/>
      <c r="H477" s="1"/>
      <c r="I477" s="215"/>
      <c r="J477" s="215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1.25" customHeight="1" x14ac:dyDescent="0.25">
      <c r="A478" s="1"/>
      <c r="B478" s="1"/>
      <c r="C478" s="1"/>
      <c r="D478" s="3"/>
      <c r="E478" s="3"/>
      <c r="F478" s="332">
        <f>E477</f>
        <v>2225.7083333333335</v>
      </c>
      <c r="G478" s="3"/>
      <c r="H478" s="1"/>
      <c r="I478" s="215"/>
      <c r="J478" s="215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1.25" customHeight="1" x14ac:dyDescent="0.25">
      <c r="A479" s="1"/>
      <c r="B479" s="1"/>
      <c r="C479" s="1"/>
      <c r="D479" s="3"/>
      <c r="E479" s="3"/>
      <c r="F479" s="3"/>
      <c r="G479" s="3"/>
      <c r="H479" s="1"/>
      <c r="I479" s="215"/>
      <c r="J479" s="215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1.25" customHeight="1" x14ac:dyDescent="0.25">
      <c r="A480" s="1" t="s">
        <v>417</v>
      </c>
      <c r="B480" s="1"/>
      <c r="C480" s="1"/>
      <c r="D480" s="3"/>
      <c r="E480" s="3"/>
      <c r="F480" s="3"/>
      <c r="G480" s="3"/>
      <c r="H480" s="1"/>
      <c r="I480" s="215"/>
      <c r="J480" s="215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1.25" customHeight="1" x14ac:dyDescent="0.25">
      <c r="A481" s="288" t="s">
        <v>240</v>
      </c>
      <c r="B481" s="289" t="s">
        <v>105</v>
      </c>
      <c r="C481" s="289" t="s">
        <v>55</v>
      </c>
      <c r="D481" s="290" t="s">
        <v>241</v>
      </c>
      <c r="E481" s="290" t="s">
        <v>242</v>
      </c>
      <c r="F481" s="291" t="s">
        <v>418</v>
      </c>
      <c r="G481" s="3"/>
      <c r="H481" s="1"/>
      <c r="I481" s="215"/>
      <c r="J481" s="215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1.25" customHeight="1" x14ac:dyDescent="0.25">
      <c r="A482" s="350" t="s">
        <v>419</v>
      </c>
      <c r="B482" s="294" t="s">
        <v>286</v>
      </c>
      <c r="C482" s="351">
        <v>2</v>
      </c>
      <c r="D482" s="352">
        <v>1833</v>
      </c>
      <c r="E482" s="296">
        <f>C482*D482</f>
        <v>3666</v>
      </c>
      <c r="F482" s="3"/>
      <c r="G482" s="3"/>
      <c r="H482" s="1"/>
      <c r="I482" s="215"/>
      <c r="J482" s="215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1.25" customHeight="1" x14ac:dyDescent="0.25">
      <c r="A483" s="350" t="s">
        <v>351</v>
      </c>
      <c r="B483" s="294" t="s">
        <v>286</v>
      </c>
      <c r="C483" s="351">
        <v>1</v>
      </c>
      <c r="D483" s="296"/>
      <c r="E483" s="296"/>
      <c r="F483" s="3"/>
      <c r="G483" s="3"/>
      <c r="H483" s="1"/>
      <c r="I483" s="215"/>
      <c r="J483" s="215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1.25" customHeight="1" x14ac:dyDescent="0.25">
      <c r="A484" s="350" t="s">
        <v>352</v>
      </c>
      <c r="B484" s="294" t="s">
        <v>286</v>
      </c>
      <c r="C484" s="296">
        <f>C482*C483</f>
        <v>2</v>
      </c>
      <c r="D484" s="295">
        <v>1158</v>
      </c>
      <c r="E484" s="296">
        <f>C484*D484</f>
        <v>2316</v>
      </c>
      <c r="F484" s="3"/>
      <c r="G484" s="3"/>
      <c r="H484" s="1"/>
      <c r="I484" s="215"/>
      <c r="J484" s="215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1.25" customHeight="1" x14ac:dyDescent="0.25">
      <c r="A485" s="342" t="s">
        <v>353</v>
      </c>
      <c r="B485" s="298" t="s">
        <v>354</v>
      </c>
      <c r="C485" s="353">
        <v>50000</v>
      </c>
      <c r="D485" s="299">
        <f>E482+E484</f>
        <v>5982</v>
      </c>
      <c r="E485" s="299">
        <f>IFERROR(D485/C485,"-")</f>
        <v>0.11964</v>
      </c>
      <c r="F485" s="3"/>
      <c r="G485" s="3"/>
      <c r="H485" s="1"/>
      <c r="I485" s="215"/>
      <c r="J485" s="215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1.25" customHeight="1" x14ac:dyDescent="0.25">
      <c r="A486" s="342" t="s">
        <v>355</v>
      </c>
      <c r="B486" s="298" t="s">
        <v>356</v>
      </c>
      <c r="C486" s="312">
        <f>B467</f>
        <v>720</v>
      </c>
      <c r="D486" s="299">
        <f>E485</f>
        <v>0.11964</v>
      </c>
      <c r="E486" s="299">
        <f>IFERROR(C486*D486,0)</f>
        <v>86.140799999999999</v>
      </c>
      <c r="F486" s="3"/>
      <c r="G486" s="3"/>
      <c r="H486" s="1"/>
      <c r="I486" s="215"/>
      <c r="J486" s="215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1.25" customHeight="1" x14ac:dyDescent="0.25">
      <c r="A487" s="342"/>
      <c r="B487" s="298"/>
      <c r="C487" s="312"/>
      <c r="D487" s="299"/>
      <c r="E487" s="299"/>
      <c r="F487" s="3"/>
      <c r="G487" s="3"/>
      <c r="H487" s="1"/>
      <c r="I487" s="215"/>
      <c r="J487" s="215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1.25" customHeight="1" x14ac:dyDescent="0.25">
      <c r="A488" s="350" t="s">
        <v>420</v>
      </c>
      <c r="B488" s="294" t="s">
        <v>286</v>
      </c>
      <c r="C488" s="351">
        <v>2</v>
      </c>
      <c r="D488" s="352">
        <v>3351.44</v>
      </c>
      <c r="E488" s="296">
        <f>C488*D488</f>
        <v>6702.88</v>
      </c>
      <c r="F488" s="3"/>
      <c r="G488" s="3"/>
      <c r="H488" s="1"/>
      <c r="I488" s="215"/>
      <c r="J488" s="215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1.25" customHeight="1" x14ac:dyDescent="0.25">
      <c r="A489" s="350" t="s">
        <v>351</v>
      </c>
      <c r="B489" s="294" t="s">
        <v>286</v>
      </c>
      <c r="C489" s="351">
        <v>1</v>
      </c>
      <c r="D489" s="296"/>
      <c r="E489" s="296"/>
      <c r="F489" s="3"/>
      <c r="G489" s="3"/>
      <c r="H489" s="1"/>
      <c r="I489" s="215"/>
      <c r="J489" s="215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1.25" customHeight="1" x14ac:dyDescent="0.25">
      <c r="A490" s="350" t="s">
        <v>352</v>
      </c>
      <c r="B490" s="294" t="s">
        <v>286</v>
      </c>
      <c r="C490" s="296">
        <f>C488*C489</f>
        <v>2</v>
      </c>
      <c r="D490" s="295">
        <v>2520.1999999999998</v>
      </c>
      <c r="E490" s="296">
        <f>C490*D490</f>
        <v>5040.3999999999996</v>
      </c>
      <c r="F490" s="3"/>
      <c r="G490" s="3"/>
      <c r="H490" s="1"/>
      <c r="I490" s="215"/>
      <c r="J490" s="215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1.25" customHeight="1" x14ac:dyDescent="0.25">
      <c r="A491" s="342" t="s">
        <v>353</v>
      </c>
      <c r="B491" s="298" t="s">
        <v>354</v>
      </c>
      <c r="C491" s="353">
        <v>50000</v>
      </c>
      <c r="D491" s="299">
        <f>E488+E490</f>
        <v>11743.279999999999</v>
      </c>
      <c r="E491" s="299">
        <f>IFERROR(D491/C491,"-")</f>
        <v>0.23486559999999998</v>
      </c>
      <c r="F491" s="3"/>
      <c r="G491" s="3"/>
      <c r="H491" s="1"/>
      <c r="I491" s="215"/>
      <c r="J491" s="215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1.25" customHeight="1" x14ac:dyDescent="0.25">
      <c r="A492" s="297" t="s">
        <v>355</v>
      </c>
      <c r="B492" s="298" t="s">
        <v>356</v>
      </c>
      <c r="C492" s="312">
        <f>B467</f>
        <v>720</v>
      </c>
      <c r="D492" s="299">
        <f>E491</f>
        <v>0.23486559999999998</v>
      </c>
      <c r="E492" s="299">
        <f>IFERROR(C492*D492,0)</f>
        <v>169.10323199999999</v>
      </c>
      <c r="F492" s="3"/>
      <c r="G492" s="3"/>
      <c r="H492" s="1"/>
      <c r="I492" s="215"/>
      <c r="J492" s="215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1.25" customHeight="1" x14ac:dyDescent="0.25">
      <c r="A493" s="1"/>
      <c r="B493" s="1"/>
      <c r="C493" s="1"/>
      <c r="D493" s="3"/>
      <c r="E493" s="3"/>
      <c r="F493" s="332">
        <f>E486+E492</f>
        <v>255.244032</v>
      </c>
      <c r="G493" s="3"/>
      <c r="H493" s="1"/>
      <c r="I493" s="215"/>
      <c r="J493" s="215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1.25" customHeight="1" x14ac:dyDescent="0.25">
      <c r="A494" s="1"/>
      <c r="B494" s="1"/>
      <c r="C494" s="1"/>
      <c r="D494" s="3"/>
      <c r="E494" s="3"/>
      <c r="F494" s="3"/>
      <c r="G494" s="3"/>
      <c r="H494" s="1"/>
      <c r="I494" s="215"/>
      <c r="J494" s="215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1.25" customHeight="1" x14ac:dyDescent="0.25">
      <c r="A495" s="360" t="s">
        <v>421</v>
      </c>
      <c r="B495" s="190"/>
      <c r="C495" s="190"/>
      <c r="D495" s="361"/>
      <c r="E495" s="361"/>
      <c r="F495" s="361"/>
      <c r="G495" s="3"/>
      <c r="H495" s="1"/>
      <c r="I495" s="215"/>
      <c r="J495" s="215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1.25" customHeight="1" x14ac:dyDescent="0.25">
      <c r="A496" s="362" t="s">
        <v>240</v>
      </c>
      <c r="B496" s="363" t="s">
        <v>105</v>
      </c>
      <c r="C496" s="363" t="s">
        <v>55</v>
      </c>
      <c r="D496" s="364" t="s">
        <v>241</v>
      </c>
      <c r="E496" s="364" t="s">
        <v>242</v>
      </c>
      <c r="F496" s="365" t="s">
        <v>363</v>
      </c>
      <c r="G496" s="3"/>
      <c r="H496" s="1"/>
      <c r="I496" s="215"/>
      <c r="J496" s="215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1.25" customHeight="1" x14ac:dyDescent="0.25">
      <c r="A497" s="366" t="s">
        <v>364</v>
      </c>
      <c r="B497" s="196" t="s">
        <v>365</v>
      </c>
      <c r="C497" s="196">
        <v>3</v>
      </c>
      <c r="D497" s="367">
        <f>'0. Qtdades e Custos'!D225</f>
        <v>150</v>
      </c>
      <c r="E497" s="368">
        <f>D497*C497</f>
        <v>450</v>
      </c>
      <c r="F497" s="189"/>
      <c r="G497" s="3"/>
      <c r="H497" s="1"/>
      <c r="I497" s="215"/>
      <c r="J497" s="215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1.25" customHeight="1" x14ac:dyDescent="0.25">
      <c r="A498" s="366" t="s">
        <v>366</v>
      </c>
      <c r="B498" s="196" t="s">
        <v>246</v>
      </c>
      <c r="C498" s="369">
        <v>60</v>
      </c>
      <c r="D498" s="368">
        <f>D497</f>
        <v>150</v>
      </c>
      <c r="E498" s="368">
        <f>D498/C498</f>
        <v>2.5</v>
      </c>
      <c r="F498" s="189"/>
      <c r="G498" s="3"/>
      <c r="H498" s="1"/>
      <c r="I498" s="215"/>
      <c r="J498" s="215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1.25" customHeight="1" x14ac:dyDescent="0.25">
      <c r="A499" s="366" t="s">
        <v>367</v>
      </c>
      <c r="B499" s="196" t="s">
        <v>368</v>
      </c>
      <c r="C499" s="196">
        <v>3</v>
      </c>
      <c r="D499" s="367">
        <f>'0. Qtdades e Custos'!D226</f>
        <v>56.99</v>
      </c>
      <c r="E499" s="368">
        <f>D499*C499</f>
        <v>170.97</v>
      </c>
      <c r="F499" s="189"/>
      <c r="G499" s="3"/>
      <c r="H499" s="1"/>
      <c r="I499" s="215"/>
      <c r="J499" s="215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1.25" customHeight="1" x14ac:dyDescent="0.25">
      <c r="A500" s="370" t="s">
        <v>369</v>
      </c>
      <c r="B500" s="371"/>
      <c r="C500" s="372"/>
      <c r="D500" s="373"/>
      <c r="E500" s="374">
        <f>E499+E498</f>
        <v>173.47</v>
      </c>
      <c r="F500" s="189"/>
      <c r="G500" s="3"/>
      <c r="H500" s="1"/>
      <c r="I500" s="215"/>
      <c r="J500" s="215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1.25" customHeight="1" x14ac:dyDescent="0.25">
      <c r="A501" s="190"/>
      <c r="B501" s="190"/>
      <c r="C501" s="190"/>
      <c r="D501" s="375" t="s">
        <v>255</v>
      </c>
      <c r="E501" s="376">
        <v>1</v>
      </c>
      <c r="F501" s="377">
        <f>(E500)*E501</f>
        <v>173.47</v>
      </c>
      <c r="G501" s="3"/>
      <c r="H501" s="1"/>
      <c r="I501" s="215"/>
      <c r="J501" s="215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1.25" customHeight="1" x14ac:dyDescent="0.25">
      <c r="A502" s="190"/>
      <c r="B502" s="190"/>
      <c r="C502" s="190"/>
      <c r="D502" s="361"/>
      <c r="E502" s="361"/>
      <c r="F502" s="361"/>
      <c r="G502" s="3"/>
      <c r="H502" s="1"/>
      <c r="I502" s="215"/>
      <c r="J502" s="215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1.25" customHeight="1" x14ac:dyDescent="0.25">
      <c r="A503" s="378" t="s">
        <v>370</v>
      </c>
      <c r="B503" s="379"/>
      <c r="C503" s="379"/>
      <c r="D503" s="380"/>
      <c r="E503" s="381"/>
      <c r="F503" s="382">
        <f>F501</f>
        <v>173.47</v>
      </c>
      <c r="G503" s="3"/>
      <c r="H503" s="1"/>
      <c r="I503" s="215"/>
      <c r="J503" s="215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1.25" customHeight="1" x14ac:dyDescent="0.25">
      <c r="A504" s="1"/>
      <c r="B504" s="1"/>
      <c r="C504" s="1"/>
      <c r="D504" s="3"/>
      <c r="E504" s="3"/>
      <c r="F504" s="3"/>
      <c r="G504" s="3"/>
      <c r="H504" s="1"/>
      <c r="I504" s="215"/>
      <c r="J504" s="215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1.25" customHeight="1" x14ac:dyDescent="0.25">
      <c r="A505" s="1"/>
      <c r="B505" s="1"/>
      <c r="C505" s="1"/>
      <c r="D505" s="3"/>
      <c r="E505" s="3"/>
      <c r="F505" s="3"/>
      <c r="G505" s="3"/>
      <c r="H505" s="1"/>
      <c r="I505" s="215"/>
      <c r="J505" s="215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682" t="s">
        <v>82</v>
      </c>
      <c r="B506" s="550"/>
      <c r="C506" s="550"/>
      <c r="D506" s="550"/>
      <c r="E506" s="550"/>
      <c r="F506" s="550"/>
      <c r="G506" s="3"/>
      <c r="H506" s="1"/>
      <c r="I506" s="215"/>
      <c r="J506" s="215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1.25" customHeight="1" x14ac:dyDescent="0.25">
      <c r="A507" s="1"/>
      <c r="B507" s="1"/>
      <c r="C507" s="1"/>
      <c r="D507" s="3"/>
      <c r="E507" s="3"/>
      <c r="F507" s="3"/>
      <c r="G507" s="3"/>
      <c r="H507" s="1"/>
      <c r="I507" s="215"/>
      <c r="J507" s="215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1.25" customHeight="1" x14ac:dyDescent="0.25">
      <c r="A508" s="213" t="s">
        <v>422</v>
      </c>
      <c r="B508" s="1"/>
      <c r="C508" s="1"/>
      <c r="D508" s="3"/>
      <c r="E508" s="3"/>
      <c r="F508" s="3"/>
      <c r="G508" s="3"/>
      <c r="H508" s="1"/>
      <c r="I508" s="215"/>
      <c r="J508" s="215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1.25" customHeight="1" x14ac:dyDescent="0.25">
      <c r="A509" s="288" t="s">
        <v>240</v>
      </c>
      <c r="B509" s="289" t="s">
        <v>105</v>
      </c>
      <c r="C509" s="289" t="s">
        <v>55</v>
      </c>
      <c r="D509" s="290" t="s">
        <v>241</v>
      </c>
      <c r="E509" s="290" t="s">
        <v>242</v>
      </c>
      <c r="F509" s="291" t="s">
        <v>423</v>
      </c>
      <c r="G509" s="3"/>
      <c r="H509" s="1"/>
      <c r="I509" s="215"/>
      <c r="J509" s="215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1.25" customHeight="1" x14ac:dyDescent="0.25">
      <c r="A510" s="293" t="s">
        <v>313</v>
      </c>
      <c r="B510" s="294" t="s">
        <v>286</v>
      </c>
      <c r="C510" s="294">
        <v>1</v>
      </c>
      <c r="D510" s="295">
        <f>'0. Qtdades e Custos'!N64</f>
        <v>228930</v>
      </c>
      <c r="E510" s="296">
        <f>C510*D510</f>
        <v>228930</v>
      </c>
      <c r="F510" s="3"/>
      <c r="G510" s="3"/>
      <c r="H510" s="1"/>
      <c r="I510" s="215"/>
      <c r="J510" s="215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1.25" customHeight="1" x14ac:dyDescent="0.25">
      <c r="A511" s="297" t="s">
        <v>314</v>
      </c>
      <c r="B511" s="298" t="s">
        <v>315</v>
      </c>
      <c r="C511" s="326">
        <f>'0. Qtdades e Custos'!Q64</f>
        <v>6</v>
      </c>
      <c r="D511" s="299"/>
      <c r="E511" s="299"/>
      <c r="F511" s="3"/>
      <c r="G511" s="3"/>
      <c r="H511" s="1"/>
      <c r="I511" s="215"/>
      <c r="J511" s="215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1.25" customHeight="1" x14ac:dyDescent="0.25">
      <c r="A512" s="297" t="s">
        <v>316</v>
      </c>
      <c r="B512" s="298" t="s">
        <v>315</v>
      </c>
      <c r="C512" s="303">
        <v>0</v>
      </c>
      <c r="D512" s="299"/>
      <c r="E512" s="299"/>
      <c r="F512" s="142"/>
      <c r="G512" s="3"/>
      <c r="H512" s="1"/>
      <c r="I512" s="215"/>
      <c r="J512" s="215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1.25" customHeight="1" x14ac:dyDescent="0.25">
      <c r="A513" s="297" t="s">
        <v>317</v>
      </c>
      <c r="B513" s="298" t="s">
        <v>220</v>
      </c>
      <c r="C513" s="302">
        <f>IFERROR(VLOOKUP(C511,'10. Depreciação'!A3:B17,2,0),0)</f>
        <v>58.18</v>
      </c>
      <c r="D513" s="299">
        <f>E510</f>
        <v>228930</v>
      </c>
      <c r="E513" s="299">
        <f>C513*D513/100</f>
        <v>133191.47400000002</v>
      </c>
      <c r="F513" s="3"/>
      <c r="G513" s="3"/>
      <c r="H513" s="1"/>
      <c r="I513" s="215"/>
      <c r="J513" s="215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1.25" customHeight="1" x14ac:dyDescent="0.25">
      <c r="A514" s="333" t="s">
        <v>399</v>
      </c>
      <c r="B514" s="334" t="s">
        <v>246</v>
      </c>
      <c r="C514" s="334">
        <f>C511*12</f>
        <v>72</v>
      </c>
      <c r="D514" s="335">
        <f>IF(C512&lt;=C511,E513,0)</f>
        <v>133191.47400000002</v>
      </c>
      <c r="E514" s="335">
        <f>IFERROR(D514/C514,0)</f>
        <v>1849.8815833333335</v>
      </c>
      <c r="F514" s="3"/>
      <c r="G514" s="3"/>
      <c r="H514" s="1"/>
      <c r="I514" s="215"/>
      <c r="J514" s="215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1.25" customHeight="1" x14ac:dyDescent="0.25">
      <c r="A515" s="293" t="s">
        <v>400</v>
      </c>
      <c r="B515" s="294" t="s">
        <v>286</v>
      </c>
      <c r="C515" s="294">
        <v>2</v>
      </c>
      <c r="D515" s="295">
        <f>'0. Qtdades e Custos'!N65</f>
        <v>96215.41</v>
      </c>
      <c r="E515" s="296">
        <f>C515*D515</f>
        <v>192430.82</v>
      </c>
      <c r="F515" s="3"/>
      <c r="G515" s="3"/>
      <c r="H515" s="1"/>
      <c r="I515" s="215"/>
      <c r="J515" s="215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1.25" customHeight="1" x14ac:dyDescent="0.25">
      <c r="A516" s="297" t="s">
        <v>401</v>
      </c>
      <c r="B516" s="298" t="s">
        <v>315</v>
      </c>
      <c r="C516" s="326">
        <f>C511</f>
        <v>6</v>
      </c>
      <c r="D516" s="299"/>
      <c r="E516" s="299"/>
      <c r="F516" s="3"/>
      <c r="G516" s="3"/>
      <c r="H516" s="1"/>
      <c r="I516" s="215"/>
      <c r="J516" s="215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1.25" customHeight="1" x14ac:dyDescent="0.25">
      <c r="A517" s="297" t="s">
        <v>402</v>
      </c>
      <c r="B517" s="298" t="s">
        <v>315</v>
      </c>
      <c r="C517" s="303">
        <v>0</v>
      </c>
      <c r="D517" s="299"/>
      <c r="E517" s="299"/>
      <c r="F517" s="142"/>
      <c r="G517" s="3"/>
      <c r="H517" s="1"/>
      <c r="I517" s="215"/>
      <c r="J517" s="215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1.25" customHeight="1" x14ac:dyDescent="0.25">
      <c r="A518" s="297" t="s">
        <v>403</v>
      </c>
      <c r="B518" s="298" t="s">
        <v>220</v>
      </c>
      <c r="C518" s="388">
        <f>IFERROR(VLOOKUP(C516,'10. Depreciação'!A3:B17,2,0),0)</f>
        <v>58.18</v>
      </c>
      <c r="D518" s="299">
        <f>E515</f>
        <v>192430.82</v>
      </c>
      <c r="E518" s="299">
        <f>C518*D518/100</f>
        <v>111956.251076</v>
      </c>
      <c r="F518" s="3"/>
      <c r="G518" s="3"/>
      <c r="H518" s="1"/>
      <c r="I518" s="215"/>
      <c r="J518" s="215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1.25" customHeight="1" x14ac:dyDescent="0.25">
      <c r="A519" s="307" t="s">
        <v>404</v>
      </c>
      <c r="B519" s="336" t="s">
        <v>246</v>
      </c>
      <c r="C519" s="336">
        <f>C516*12</f>
        <v>72</v>
      </c>
      <c r="D519" s="308">
        <f>IF(C517&lt;=C516,E518,0)</f>
        <v>111956.251076</v>
      </c>
      <c r="E519" s="308">
        <f>IFERROR(D519/C519,0)</f>
        <v>1554.947931611111</v>
      </c>
      <c r="F519" s="3"/>
      <c r="G519" s="3"/>
      <c r="H519" s="1"/>
      <c r="I519" s="215"/>
      <c r="J519" s="215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1.25" customHeight="1" x14ac:dyDescent="0.25">
      <c r="A520" s="300" t="s">
        <v>319</v>
      </c>
      <c r="B520" s="143"/>
      <c r="C520" s="143"/>
      <c r="D520" s="30"/>
      <c r="E520" s="301">
        <f>E514+E519</f>
        <v>3404.8295149444448</v>
      </c>
      <c r="F520" s="3"/>
      <c r="G520" s="3"/>
      <c r="H520" s="1"/>
      <c r="I520" s="215"/>
      <c r="J520" s="215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1.25" customHeight="1" x14ac:dyDescent="0.25">
      <c r="A521" s="307" t="s">
        <v>320</v>
      </c>
      <c r="B521" s="336" t="s">
        <v>286</v>
      </c>
      <c r="C521" s="326">
        <f>'0. Qtdades e Custos'!P64</f>
        <v>1</v>
      </c>
      <c r="D521" s="308">
        <f>E520</f>
        <v>3404.8295149444448</v>
      </c>
      <c r="E521" s="301">
        <f>C521*D521</f>
        <v>3404.8295149444448</v>
      </c>
      <c r="F521" s="3"/>
      <c r="G521" s="3"/>
      <c r="H521" s="1"/>
      <c r="I521" s="215"/>
      <c r="J521" s="215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1.25" customHeight="1" x14ac:dyDescent="0.25">
      <c r="A522" s="216"/>
      <c r="B522" s="216"/>
      <c r="C522" s="216"/>
      <c r="D522" s="206" t="s">
        <v>255</v>
      </c>
      <c r="E522" s="304">
        <f>$B$101</f>
        <v>1</v>
      </c>
      <c r="F522" s="332">
        <f>E521*E522</f>
        <v>3404.8295149444448</v>
      </c>
      <c r="G522" s="3"/>
      <c r="H522" s="1"/>
      <c r="I522" s="215"/>
      <c r="J522" s="215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1.25" customHeight="1" x14ac:dyDescent="0.25">
      <c r="A523" s="1"/>
      <c r="B523" s="1"/>
      <c r="C523" s="1"/>
      <c r="D523" s="3"/>
      <c r="E523" s="3"/>
      <c r="F523" s="3"/>
      <c r="G523" s="3"/>
      <c r="H523" s="1"/>
      <c r="I523" s="215"/>
      <c r="J523" s="215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1.25" customHeight="1" x14ac:dyDescent="0.25">
      <c r="A524" s="213" t="s">
        <v>424</v>
      </c>
      <c r="B524" s="1"/>
      <c r="C524" s="1"/>
      <c r="D524" s="3"/>
      <c r="E524" s="3"/>
      <c r="F524" s="3"/>
      <c r="G524" s="3"/>
      <c r="H524" s="1"/>
      <c r="I524" s="215"/>
      <c r="J524" s="215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1.25" customHeight="1" x14ac:dyDescent="0.25">
      <c r="A525" s="288" t="s">
        <v>240</v>
      </c>
      <c r="B525" s="289" t="s">
        <v>105</v>
      </c>
      <c r="C525" s="289" t="s">
        <v>55</v>
      </c>
      <c r="D525" s="290" t="s">
        <v>241</v>
      </c>
      <c r="E525" s="290" t="s">
        <v>242</v>
      </c>
      <c r="F525" s="291" t="s">
        <v>425</v>
      </c>
      <c r="G525" s="3"/>
      <c r="H525" s="1"/>
      <c r="I525" s="215"/>
      <c r="J525" s="215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1.25" customHeight="1" x14ac:dyDescent="0.25">
      <c r="A526" s="293" t="s">
        <v>323</v>
      </c>
      <c r="B526" s="294" t="s">
        <v>286</v>
      </c>
      <c r="C526" s="294">
        <v>1</v>
      </c>
      <c r="D526" s="296">
        <f>D510</f>
        <v>228930</v>
      </c>
      <c r="E526" s="296">
        <f>C526*D526</f>
        <v>228930</v>
      </c>
      <c r="F526" s="142"/>
      <c r="G526" s="3"/>
      <c r="H526" s="1"/>
      <c r="I526" s="215"/>
      <c r="J526" s="215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1.25" customHeight="1" x14ac:dyDescent="0.25">
      <c r="A527" s="297" t="s">
        <v>324</v>
      </c>
      <c r="B527" s="298" t="s">
        <v>220</v>
      </c>
      <c r="C527" s="303">
        <v>14.75</v>
      </c>
      <c r="D527" s="299"/>
      <c r="E527" s="299"/>
      <c r="F527" s="142"/>
      <c r="G527" s="3"/>
      <c r="H527" s="1"/>
      <c r="I527" s="215"/>
      <c r="J527" s="215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1.25" customHeight="1" x14ac:dyDescent="0.25">
      <c r="A528" s="297" t="s">
        <v>325</v>
      </c>
      <c r="B528" s="298" t="s">
        <v>278</v>
      </c>
      <c r="C528" s="299">
        <f>IFERROR(IF(C512&lt;=C511,E510-(C513/(100*C511)*C512)*E510,E510-E513),0)</f>
        <v>228930</v>
      </c>
      <c r="D528" s="299"/>
      <c r="E528" s="299"/>
      <c r="F528" s="142"/>
      <c r="G528" s="3"/>
      <c r="H528" s="1"/>
      <c r="I528" s="215"/>
      <c r="J528" s="215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1.25" customHeight="1" x14ac:dyDescent="0.25">
      <c r="A529" s="297" t="s">
        <v>326</v>
      </c>
      <c r="B529" s="298" t="s">
        <v>278</v>
      </c>
      <c r="C529" s="299">
        <f>IFERROR(IF(C512&gt;=C511,C528,((((C528)-(E510-E513))*(((C511-C512)+1)/(2*(C511-C512))))+(E510-E513))),0)</f>
        <v>173433.55249999999</v>
      </c>
      <c r="D529" s="299"/>
      <c r="E529" s="299"/>
      <c r="F529" s="142"/>
      <c r="G529" s="3"/>
      <c r="H529" s="1"/>
      <c r="I529" s="215"/>
      <c r="J529" s="215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1.25" customHeight="1" x14ac:dyDescent="0.25">
      <c r="A530" s="333" t="s">
        <v>327</v>
      </c>
      <c r="B530" s="334" t="s">
        <v>278</v>
      </c>
      <c r="C530" s="334"/>
      <c r="D530" s="335">
        <f>C527*C529/12/100</f>
        <v>2131.787416145833</v>
      </c>
      <c r="E530" s="335">
        <f>D530</f>
        <v>2131.787416145833</v>
      </c>
      <c r="F530" s="142"/>
      <c r="G530" s="3"/>
      <c r="H530" s="1"/>
      <c r="I530" s="215"/>
      <c r="J530" s="215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1.25" customHeight="1" x14ac:dyDescent="0.25">
      <c r="A531" s="293" t="s">
        <v>407</v>
      </c>
      <c r="B531" s="294" t="s">
        <v>286</v>
      </c>
      <c r="C531" s="294">
        <f t="shared" ref="C531:D531" si="18">C515</f>
        <v>2</v>
      </c>
      <c r="D531" s="296">
        <f t="shared" si="18"/>
        <v>96215.41</v>
      </c>
      <c r="E531" s="296">
        <f>C531*D531</f>
        <v>192430.82</v>
      </c>
      <c r="F531" s="142"/>
      <c r="G531" s="3"/>
      <c r="H531" s="1"/>
      <c r="I531" s="215"/>
      <c r="J531" s="215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1.25" customHeight="1" x14ac:dyDescent="0.25">
      <c r="A532" s="297" t="s">
        <v>324</v>
      </c>
      <c r="B532" s="298" t="s">
        <v>220</v>
      </c>
      <c r="C532" s="298">
        <f>C527</f>
        <v>14.75</v>
      </c>
      <c r="D532" s="299"/>
      <c r="E532" s="299"/>
      <c r="F532" s="142"/>
      <c r="G532" s="3"/>
      <c r="H532" s="1"/>
      <c r="I532" s="215"/>
      <c r="J532" s="215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1.25" customHeight="1" x14ac:dyDescent="0.25">
      <c r="A533" s="297" t="s">
        <v>408</v>
      </c>
      <c r="B533" s="298" t="s">
        <v>278</v>
      </c>
      <c r="C533" s="299">
        <f>IFERROR(IF(C517&lt;=C516,E515-(C518/(100*C516)*C517)*E515,E515-E518),0)</f>
        <v>192430.82</v>
      </c>
      <c r="D533" s="299"/>
      <c r="E533" s="299"/>
      <c r="F533" s="142"/>
      <c r="G533" s="3"/>
      <c r="H533" s="1"/>
      <c r="I533" s="215"/>
      <c r="J533" s="215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1.25" customHeight="1" x14ac:dyDescent="0.25">
      <c r="A534" s="297" t="s">
        <v>409</v>
      </c>
      <c r="B534" s="298" t="s">
        <v>278</v>
      </c>
      <c r="C534" s="299">
        <f>IFERROR(IF(C517&gt;=C516,C533,((((C533)-(E515-E518))*(((C516-C517)+1)/(2*(C516-C517))))+(E515-E518))),0)</f>
        <v>145782.38205166667</v>
      </c>
      <c r="D534" s="299"/>
      <c r="E534" s="299"/>
      <c r="F534" s="142"/>
      <c r="G534" s="3"/>
      <c r="H534" s="1"/>
      <c r="I534" s="215"/>
      <c r="J534" s="215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1.25" customHeight="1" x14ac:dyDescent="0.25">
      <c r="A535" s="307" t="s">
        <v>410</v>
      </c>
      <c r="B535" s="336" t="s">
        <v>278</v>
      </c>
      <c r="C535" s="336"/>
      <c r="D535" s="308">
        <f>C532*C534/12/100</f>
        <v>1791.9084460517361</v>
      </c>
      <c r="E535" s="308">
        <f>D535</f>
        <v>1791.9084460517361</v>
      </c>
      <c r="F535" s="142"/>
      <c r="G535" s="3"/>
      <c r="H535" s="1"/>
      <c r="I535" s="215"/>
      <c r="J535" s="215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1.25" customHeight="1" x14ac:dyDescent="0.25">
      <c r="A536" s="300" t="s">
        <v>319</v>
      </c>
      <c r="B536" s="143"/>
      <c r="C536" s="143"/>
      <c r="D536" s="30"/>
      <c r="E536" s="301">
        <f>E530+E535</f>
        <v>3923.6958621975691</v>
      </c>
      <c r="F536" s="142"/>
      <c r="G536" s="3"/>
      <c r="H536" s="1"/>
      <c r="I536" s="215"/>
      <c r="J536" s="215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1.25" customHeight="1" x14ac:dyDescent="0.25">
      <c r="A537" s="307" t="s">
        <v>320</v>
      </c>
      <c r="B537" s="336" t="s">
        <v>286</v>
      </c>
      <c r="C537" s="337">
        <f>C521</f>
        <v>1</v>
      </c>
      <c r="D537" s="308">
        <f>E536</f>
        <v>3923.6958621975691</v>
      </c>
      <c r="E537" s="301">
        <f>C537*D537</f>
        <v>3923.6958621975691</v>
      </c>
      <c r="F537" s="142"/>
      <c r="G537" s="3"/>
      <c r="H537" s="1"/>
      <c r="I537" s="215"/>
      <c r="J537" s="215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1.25" customHeight="1" x14ac:dyDescent="0.25">
      <c r="A538" s="1"/>
      <c r="B538" s="1"/>
      <c r="C538" s="119"/>
      <c r="D538" s="206" t="s">
        <v>255</v>
      </c>
      <c r="E538" s="304">
        <f>$B$101</f>
        <v>1</v>
      </c>
      <c r="F538" s="332">
        <f>E537*E538</f>
        <v>3923.6958621975691</v>
      </c>
      <c r="G538" s="3"/>
      <c r="H538" s="1"/>
      <c r="I538" s="215"/>
      <c r="J538" s="215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1.25" customHeight="1" x14ac:dyDescent="0.25">
      <c r="A539" s="1"/>
      <c r="B539" s="1"/>
      <c r="C539" s="1"/>
      <c r="D539" s="3"/>
      <c r="E539" s="3"/>
      <c r="F539" s="3"/>
      <c r="G539" s="3"/>
      <c r="H539" s="1"/>
      <c r="I539" s="215"/>
      <c r="J539" s="215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1.25" customHeight="1" x14ac:dyDescent="0.25">
      <c r="A540" s="1" t="s">
        <v>426</v>
      </c>
      <c r="B540" s="1"/>
      <c r="C540" s="1"/>
      <c r="D540" s="3"/>
      <c r="E540" s="3"/>
      <c r="F540" s="3"/>
      <c r="G540" s="3"/>
      <c r="H540" s="1"/>
      <c r="I540" s="215"/>
      <c r="J540" s="215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1.25" customHeight="1" x14ac:dyDescent="0.25">
      <c r="A541" s="288" t="s">
        <v>240</v>
      </c>
      <c r="B541" s="289" t="s">
        <v>105</v>
      </c>
      <c r="C541" s="289" t="s">
        <v>55</v>
      </c>
      <c r="D541" s="290" t="s">
        <v>241</v>
      </c>
      <c r="E541" s="290" t="s">
        <v>242</v>
      </c>
      <c r="F541" s="291" t="s">
        <v>427</v>
      </c>
      <c r="G541" s="3"/>
      <c r="H541" s="1"/>
      <c r="I541" s="215"/>
      <c r="J541" s="215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1.25" customHeight="1" x14ac:dyDescent="0.25">
      <c r="A542" s="293" t="s">
        <v>330</v>
      </c>
      <c r="B542" s="294" t="s">
        <v>286</v>
      </c>
      <c r="C542" s="296">
        <f>C521</f>
        <v>1</v>
      </c>
      <c r="D542" s="296">
        <f>0.01*($E$277)</f>
        <v>5957.3213999999998</v>
      </c>
      <c r="E542" s="296">
        <f t="shared" ref="E542:E544" si="19">C542*D542</f>
        <v>5957.3213999999998</v>
      </c>
      <c r="F542" s="3"/>
      <c r="G542" s="3"/>
      <c r="H542" s="1"/>
      <c r="I542" s="215"/>
      <c r="J542" s="215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1.25" customHeight="1" x14ac:dyDescent="0.25">
      <c r="A543" s="297" t="s">
        <v>383</v>
      </c>
      <c r="B543" s="298" t="s">
        <v>286</v>
      </c>
      <c r="C543" s="296">
        <f>C521</f>
        <v>1</v>
      </c>
      <c r="D543" s="318"/>
      <c r="E543" s="299">
        <f t="shared" si="19"/>
        <v>0</v>
      </c>
      <c r="F543" s="3"/>
      <c r="G543" s="3"/>
      <c r="H543" s="1"/>
      <c r="I543" s="215"/>
      <c r="J543" s="215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1.25" customHeight="1" x14ac:dyDescent="0.25">
      <c r="A544" s="297" t="s">
        <v>332</v>
      </c>
      <c r="B544" s="298" t="s">
        <v>286</v>
      </c>
      <c r="C544" s="296">
        <f>C521</f>
        <v>1</v>
      </c>
      <c r="D544" s="338">
        <v>576.53</v>
      </c>
      <c r="E544" s="299">
        <f t="shared" si="19"/>
        <v>576.53</v>
      </c>
      <c r="F544" s="30"/>
      <c r="G544" s="3"/>
      <c r="H544" s="1"/>
      <c r="I544" s="215"/>
      <c r="J544" s="215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1.25" customHeight="1" x14ac:dyDescent="0.25">
      <c r="A545" s="307" t="s">
        <v>333</v>
      </c>
      <c r="B545" s="336" t="s">
        <v>246</v>
      </c>
      <c r="C545" s="336">
        <v>12</v>
      </c>
      <c r="D545" s="308">
        <f>SUM(E542:E544)</f>
        <v>6533.8513999999996</v>
      </c>
      <c r="E545" s="308">
        <f>D545/C545</f>
        <v>544.48761666666667</v>
      </c>
      <c r="F545" s="3"/>
      <c r="G545" s="3"/>
      <c r="H545" s="1"/>
      <c r="I545" s="215"/>
      <c r="J545" s="215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1.25" customHeight="1" x14ac:dyDescent="0.25">
      <c r="A546" s="1"/>
      <c r="B546" s="1"/>
      <c r="C546" s="1"/>
      <c r="D546" s="206" t="s">
        <v>255</v>
      </c>
      <c r="E546" s="304">
        <f>$B$101</f>
        <v>1</v>
      </c>
      <c r="F546" s="305">
        <f>E545*E546</f>
        <v>544.48761666666667</v>
      </c>
      <c r="G546" s="3"/>
      <c r="H546" s="1"/>
      <c r="I546" s="215"/>
      <c r="J546" s="215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1.25" customHeight="1" x14ac:dyDescent="0.25">
      <c r="A547" s="1"/>
      <c r="B547" s="1"/>
      <c r="C547" s="1"/>
      <c r="D547" s="3"/>
      <c r="E547" s="3"/>
      <c r="F547" s="3"/>
      <c r="G547" s="3"/>
      <c r="H547" s="1"/>
      <c r="I547" s="215"/>
      <c r="J547" s="215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1.25" customHeight="1" x14ac:dyDescent="0.25">
      <c r="A548" s="1" t="s">
        <v>428</v>
      </c>
      <c r="B548" s="217"/>
      <c r="C548" s="1"/>
      <c r="D548" s="3"/>
      <c r="E548" s="3"/>
      <c r="F548" s="3"/>
      <c r="G548" s="3"/>
      <c r="H548" s="1"/>
      <c r="I548" s="215"/>
      <c r="J548" s="215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1.25" customHeight="1" x14ac:dyDescent="0.25">
      <c r="A549" s="1"/>
      <c r="B549" s="217"/>
      <c r="C549" s="1"/>
      <c r="D549" s="3"/>
      <c r="E549" s="3"/>
      <c r="F549" s="3"/>
      <c r="G549" s="3"/>
      <c r="H549" s="1"/>
      <c r="I549" s="215"/>
      <c r="J549" s="215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1.25" customHeight="1" x14ac:dyDescent="0.25">
      <c r="A550" s="307" t="s">
        <v>335</v>
      </c>
      <c r="B550" s="383">
        <f>'0. Qtdades e Custos'!D5*0.8</f>
        <v>720</v>
      </c>
      <c r="C550" s="1" t="s">
        <v>385</v>
      </c>
      <c r="D550" s="3"/>
      <c r="E550" s="3"/>
      <c r="F550" s="3"/>
      <c r="G550" s="3"/>
      <c r="H550" s="1"/>
      <c r="I550" s="215"/>
      <c r="J550" s="215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340" t="s">
        <v>336</v>
      </c>
      <c r="B551" s="341">
        <f>'0. Qtdades e Custos'!Y64</f>
        <v>1420.7101874999998</v>
      </c>
      <c r="C551" s="1"/>
      <c r="D551" s="3"/>
      <c r="E551" s="3"/>
      <c r="F551" s="3"/>
      <c r="G551" s="3"/>
      <c r="H551" s="1"/>
      <c r="I551" s="215"/>
      <c r="J551" s="215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1.25" customHeight="1" x14ac:dyDescent="0.25">
      <c r="A552" s="1"/>
      <c r="B552" s="217"/>
      <c r="C552" s="1"/>
      <c r="D552" s="3"/>
      <c r="E552" s="3"/>
      <c r="F552" s="3"/>
      <c r="G552" s="3"/>
      <c r="H552" s="1"/>
      <c r="I552" s="215"/>
      <c r="J552" s="215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1.25" customHeight="1" x14ac:dyDescent="0.25">
      <c r="A553" s="288" t="s">
        <v>240</v>
      </c>
      <c r="B553" s="289" t="s">
        <v>105</v>
      </c>
      <c r="C553" s="289" t="s">
        <v>337</v>
      </c>
      <c r="D553" s="290" t="s">
        <v>241</v>
      </c>
      <c r="E553" s="290" t="s">
        <v>242</v>
      </c>
      <c r="F553" s="291" t="s">
        <v>429</v>
      </c>
      <c r="G553" s="3"/>
      <c r="H553" s="1"/>
      <c r="I553" s="215"/>
      <c r="J553" s="215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1.25" customHeight="1" x14ac:dyDescent="0.25">
      <c r="A554" s="342" t="s">
        <v>339</v>
      </c>
      <c r="B554" s="343" t="s">
        <v>340</v>
      </c>
      <c r="C554" s="344">
        <f>B551</f>
        <v>1420.7101874999998</v>
      </c>
      <c r="D554" s="345">
        <v>6.25</v>
      </c>
      <c r="E554" s="296"/>
      <c r="F554" s="3"/>
      <c r="G554" s="3"/>
      <c r="H554" s="1"/>
      <c r="I554" s="215"/>
      <c r="J554" s="215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346" t="s">
        <v>341</v>
      </c>
      <c r="B555" s="343" t="s">
        <v>342</v>
      </c>
      <c r="C555" s="299">
        <f>C554</f>
        <v>1420.7101874999998</v>
      </c>
      <c r="D555" s="347"/>
      <c r="E555" s="299">
        <f>C555*D554</f>
        <v>8879.4386718749993</v>
      </c>
      <c r="F555" s="3"/>
      <c r="G555" s="3"/>
      <c r="H555" s="1"/>
      <c r="I555" s="215"/>
      <c r="J555" s="215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1.25" customHeight="1" x14ac:dyDescent="0.25">
      <c r="A556" s="1"/>
      <c r="B556" s="1"/>
      <c r="C556" s="1"/>
      <c r="D556" s="3"/>
      <c r="E556" s="3"/>
      <c r="F556" s="332">
        <f>SUM(E554:E555)</f>
        <v>8879.4386718749993</v>
      </c>
      <c r="G556" s="3"/>
      <c r="H556" s="1"/>
      <c r="I556" s="215"/>
      <c r="J556" s="215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1.25" customHeight="1" x14ac:dyDescent="0.25">
      <c r="A557" s="1"/>
      <c r="B557" s="1"/>
      <c r="C557" s="1"/>
      <c r="D557" s="3"/>
      <c r="E557" s="3"/>
      <c r="F557" s="3"/>
      <c r="G557" s="3"/>
      <c r="H557" s="1"/>
      <c r="I557" s="215"/>
      <c r="J557" s="215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1.25" customHeight="1" x14ac:dyDescent="0.25">
      <c r="A558" s="1" t="s">
        <v>430</v>
      </c>
      <c r="B558" s="1"/>
      <c r="C558" s="1"/>
      <c r="D558" s="3"/>
      <c r="E558" s="3"/>
      <c r="F558" s="3"/>
      <c r="G558" s="3"/>
      <c r="H558" s="1"/>
      <c r="I558" s="215"/>
      <c r="J558" s="215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1.25" customHeight="1" x14ac:dyDescent="0.25">
      <c r="A559" s="288" t="s">
        <v>240</v>
      </c>
      <c r="B559" s="289" t="s">
        <v>105</v>
      </c>
      <c r="C559" s="289" t="s">
        <v>55</v>
      </c>
      <c r="D559" s="290" t="s">
        <v>241</v>
      </c>
      <c r="E559" s="290" t="s">
        <v>242</v>
      </c>
      <c r="F559" s="291" t="s">
        <v>431</v>
      </c>
      <c r="G559" s="3"/>
      <c r="H559" s="1"/>
      <c r="I559" s="215"/>
      <c r="J559" s="215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1.25" customHeight="1" x14ac:dyDescent="0.25">
      <c r="A560" s="350" t="s">
        <v>389</v>
      </c>
      <c r="B560" s="389" t="s">
        <v>390</v>
      </c>
      <c r="C560" s="337">
        <f>'0. Qtdades e Custos'!S64/('0. Qtdades e Custos'!Q64*12)</f>
        <v>9.7222222222222224E-3</v>
      </c>
      <c r="D560" s="295">
        <f>D510</f>
        <v>228930</v>
      </c>
      <c r="E560" s="296">
        <f>C560*D560</f>
        <v>2225.7083333333335</v>
      </c>
      <c r="F560" s="3"/>
      <c r="G560" s="3"/>
      <c r="H560" s="1"/>
      <c r="I560" s="215"/>
      <c r="J560" s="215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1.25" customHeight="1" x14ac:dyDescent="0.25">
      <c r="A561" s="1"/>
      <c r="B561" s="1"/>
      <c r="C561" s="1"/>
      <c r="D561" s="3"/>
      <c r="E561" s="3"/>
      <c r="F561" s="332">
        <f>E560</f>
        <v>2225.7083333333335</v>
      </c>
      <c r="G561" s="3"/>
      <c r="H561" s="1"/>
      <c r="I561" s="215"/>
      <c r="J561" s="215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1.25" customHeight="1" x14ac:dyDescent="0.25">
      <c r="A562" s="1"/>
      <c r="B562" s="1"/>
      <c r="C562" s="1"/>
      <c r="D562" s="3"/>
      <c r="E562" s="3"/>
      <c r="F562" s="3"/>
      <c r="G562" s="3"/>
      <c r="H562" s="1"/>
      <c r="I562" s="215"/>
      <c r="J562" s="215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1.25" customHeight="1" x14ac:dyDescent="0.25">
      <c r="A563" s="1" t="s">
        <v>432</v>
      </c>
      <c r="B563" s="1"/>
      <c r="C563" s="1"/>
      <c r="D563" s="3"/>
      <c r="E563" s="3"/>
      <c r="F563" s="3"/>
      <c r="G563" s="3"/>
      <c r="H563" s="1"/>
      <c r="I563" s="215"/>
      <c r="J563" s="215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1.25" customHeight="1" x14ac:dyDescent="0.25">
      <c r="A564" s="288" t="s">
        <v>240</v>
      </c>
      <c r="B564" s="289" t="s">
        <v>105</v>
      </c>
      <c r="C564" s="289" t="s">
        <v>55</v>
      </c>
      <c r="D564" s="290" t="s">
        <v>241</v>
      </c>
      <c r="E564" s="290" t="s">
        <v>242</v>
      </c>
      <c r="F564" s="291" t="s">
        <v>433</v>
      </c>
      <c r="G564" s="3"/>
      <c r="H564" s="1"/>
      <c r="I564" s="215"/>
      <c r="J564" s="215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1.25" customHeight="1" x14ac:dyDescent="0.25">
      <c r="A565" s="350" t="s">
        <v>434</v>
      </c>
      <c r="B565" s="294" t="s">
        <v>286</v>
      </c>
      <c r="C565" s="351">
        <v>2</v>
      </c>
      <c r="D565" s="352">
        <v>1833</v>
      </c>
      <c r="E565" s="296">
        <f>C565*D565</f>
        <v>3666</v>
      </c>
      <c r="F565" s="3"/>
      <c r="G565" s="3"/>
      <c r="H565" s="1"/>
      <c r="I565" s="215"/>
      <c r="J565" s="215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1.25" customHeight="1" x14ac:dyDescent="0.25">
      <c r="A566" s="350" t="s">
        <v>351</v>
      </c>
      <c r="B566" s="294" t="s">
        <v>286</v>
      </c>
      <c r="C566" s="351">
        <v>1</v>
      </c>
      <c r="D566" s="296"/>
      <c r="E566" s="296"/>
      <c r="F566" s="3"/>
      <c r="G566" s="3"/>
      <c r="H566" s="1"/>
      <c r="I566" s="215"/>
      <c r="J566" s="215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1.25" customHeight="1" x14ac:dyDescent="0.25">
      <c r="A567" s="350" t="s">
        <v>352</v>
      </c>
      <c r="B567" s="294" t="s">
        <v>286</v>
      </c>
      <c r="C567" s="296">
        <f>C565*C566</f>
        <v>2</v>
      </c>
      <c r="D567" s="295">
        <v>1158</v>
      </c>
      <c r="E567" s="296">
        <f>C567*D567</f>
        <v>2316</v>
      </c>
      <c r="F567" s="3"/>
      <c r="G567" s="3"/>
      <c r="H567" s="1"/>
      <c r="I567" s="215"/>
      <c r="J567" s="215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1.25" customHeight="1" x14ac:dyDescent="0.25">
      <c r="A568" s="342" t="s">
        <v>353</v>
      </c>
      <c r="B568" s="298" t="s">
        <v>354</v>
      </c>
      <c r="C568" s="353">
        <v>50000</v>
      </c>
      <c r="D568" s="299">
        <f>E565+E567</f>
        <v>5982</v>
      </c>
      <c r="E568" s="299">
        <f>IFERROR(D568/C568,"-")</f>
        <v>0.11964</v>
      </c>
      <c r="F568" s="3"/>
      <c r="G568" s="3"/>
      <c r="H568" s="1"/>
      <c r="I568" s="215"/>
      <c r="J568" s="215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1.25" customHeight="1" x14ac:dyDescent="0.25">
      <c r="A569" s="342" t="s">
        <v>355</v>
      </c>
      <c r="B569" s="298" t="s">
        <v>356</v>
      </c>
      <c r="C569" s="312">
        <f>B550</f>
        <v>720</v>
      </c>
      <c r="D569" s="299">
        <f>E568</f>
        <v>0.11964</v>
      </c>
      <c r="E569" s="299">
        <f>IFERROR(C569*D569,0)</f>
        <v>86.140799999999999</v>
      </c>
      <c r="F569" s="3"/>
      <c r="G569" s="3"/>
      <c r="H569" s="1"/>
      <c r="I569" s="215"/>
      <c r="J569" s="215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1.25" customHeight="1" x14ac:dyDescent="0.25">
      <c r="A570" s="342"/>
      <c r="B570" s="298"/>
      <c r="C570" s="312"/>
      <c r="D570" s="299"/>
      <c r="E570" s="299"/>
      <c r="F570" s="3"/>
      <c r="G570" s="3"/>
      <c r="H570" s="1"/>
      <c r="I570" s="215"/>
      <c r="J570" s="215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1.25" customHeight="1" x14ac:dyDescent="0.25">
      <c r="A571" s="350" t="s">
        <v>435</v>
      </c>
      <c r="B571" s="294" t="s">
        <v>286</v>
      </c>
      <c r="C571" s="351">
        <v>2</v>
      </c>
      <c r="D571" s="352">
        <v>3351.44</v>
      </c>
      <c r="E571" s="296">
        <f>C571*D571</f>
        <v>6702.88</v>
      </c>
      <c r="F571" s="3"/>
      <c r="G571" s="3"/>
      <c r="H571" s="1"/>
      <c r="I571" s="215"/>
      <c r="J571" s="215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1.25" customHeight="1" x14ac:dyDescent="0.25">
      <c r="A572" s="350" t="s">
        <v>351</v>
      </c>
      <c r="B572" s="294" t="s">
        <v>286</v>
      </c>
      <c r="C572" s="351">
        <v>1</v>
      </c>
      <c r="D572" s="296"/>
      <c r="E572" s="296"/>
      <c r="F572" s="3"/>
      <c r="G572" s="3"/>
      <c r="H572" s="1"/>
      <c r="I572" s="215"/>
      <c r="J572" s="215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1.25" customHeight="1" x14ac:dyDescent="0.25">
      <c r="A573" s="350" t="s">
        <v>352</v>
      </c>
      <c r="B573" s="294" t="s">
        <v>286</v>
      </c>
      <c r="C573" s="296">
        <f>C571*C572</f>
        <v>2</v>
      </c>
      <c r="D573" s="295">
        <v>2520.1999999999998</v>
      </c>
      <c r="E573" s="296">
        <f>C573*D573</f>
        <v>5040.3999999999996</v>
      </c>
      <c r="F573" s="3"/>
      <c r="G573" s="3"/>
      <c r="H573" s="1"/>
      <c r="I573" s="215"/>
      <c r="J573" s="215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1.25" customHeight="1" x14ac:dyDescent="0.25">
      <c r="A574" s="342" t="s">
        <v>353</v>
      </c>
      <c r="B574" s="298" t="s">
        <v>354</v>
      </c>
      <c r="C574" s="353">
        <v>50000</v>
      </c>
      <c r="D574" s="299">
        <f>E571+E573</f>
        <v>11743.279999999999</v>
      </c>
      <c r="E574" s="299">
        <f>IFERROR(D574/C574,"-")</f>
        <v>0.23486559999999998</v>
      </c>
      <c r="F574" s="3"/>
      <c r="G574" s="3"/>
      <c r="H574" s="1"/>
      <c r="I574" s="215"/>
      <c r="J574" s="215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1.25" customHeight="1" x14ac:dyDescent="0.25">
      <c r="A575" s="297" t="s">
        <v>355</v>
      </c>
      <c r="B575" s="298" t="s">
        <v>356</v>
      </c>
      <c r="C575" s="312">
        <f>B550</f>
        <v>720</v>
      </c>
      <c r="D575" s="299">
        <f>E574</f>
        <v>0.23486559999999998</v>
      </c>
      <c r="E575" s="299">
        <f>IFERROR(C575*D575,0)</f>
        <v>169.10323199999999</v>
      </c>
      <c r="F575" s="3"/>
      <c r="G575" s="3"/>
      <c r="H575" s="1"/>
      <c r="I575" s="215"/>
      <c r="J575" s="215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1.25" customHeight="1" x14ac:dyDescent="0.25">
      <c r="A576" s="1"/>
      <c r="B576" s="1"/>
      <c r="C576" s="1"/>
      <c r="D576" s="3"/>
      <c r="E576" s="3"/>
      <c r="F576" s="332">
        <f>E569+E575</f>
        <v>255.244032</v>
      </c>
      <c r="G576" s="3"/>
      <c r="H576" s="1"/>
      <c r="I576" s="215"/>
      <c r="J576" s="215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1.25" customHeight="1" x14ac:dyDescent="0.25">
      <c r="A577" s="1"/>
      <c r="B577" s="1"/>
      <c r="C577" s="1"/>
      <c r="D577" s="3"/>
      <c r="E577" s="3"/>
      <c r="F577" s="3"/>
      <c r="G577" s="3"/>
      <c r="H577" s="1"/>
      <c r="I577" s="215"/>
      <c r="J577" s="215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1.25" customHeight="1" x14ac:dyDescent="0.25">
      <c r="A578" s="360" t="s">
        <v>436</v>
      </c>
      <c r="B578" s="190"/>
      <c r="C578" s="190"/>
      <c r="D578" s="361"/>
      <c r="E578" s="361"/>
      <c r="F578" s="361"/>
      <c r="G578" s="3"/>
      <c r="H578" s="1"/>
      <c r="I578" s="215"/>
      <c r="J578" s="215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1.25" customHeight="1" x14ac:dyDescent="0.25">
      <c r="A579" s="362" t="s">
        <v>240</v>
      </c>
      <c r="B579" s="363" t="s">
        <v>105</v>
      </c>
      <c r="C579" s="363" t="s">
        <v>55</v>
      </c>
      <c r="D579" s="364" t="s">
        <v>241</v>
      </c>
      <c r="E579" s="364" t="s">
        <v>242</v>
      </c>
      <c r="F579" s="365" t="s">
        <v>363</v>
      </c>
      <c r="G579" s="3"/>
      <c r="H579" s="1"/>
      <c r="I579" s="215"/>
      <c r="J579" s="215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1.25" customHeight="1" x14ac:dyDescent="0.25">
      <c r="A580" s="366" t="s">
        <v>364</v>
      </c>
      <c r="B580" s="196" t="s">
        <v>365</v>
      </c>
      <c r="C580" s="196">
        <v>1</v>
      </c>
      <c r="D580" s="367">
        <f>'0. Qtdades e Custos'!D225</f>
        <v>150</v>
      </c>
      <c r="E580" s="368">
        <f>D580*C580</f>
        <v>150</v>
      </c>
      <c r="F580" s="189"/>
      <c r="G580" s="3"/>
      <c r="H580" s="1"/>
      <c r="I580" s="215"/>
      <c r="J580" s="215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1.25" customHeight="1" x14ac:dyDescent="0.25">
      <c r="A581" s="366" t="s">
        <v>366</v>
      </c>
      <c r="B581" s="196" t="s">
        <v>246</v>
      </c>
      <c r="C581" s="369">
        <v>60</v>
      </c>
      <c r="D581" s="368">
        <f>D580</f>
        <v>150</v>
      </c>
      <c r="E581" s="368">
        <f>D581/C581</f>
        <v>2.5</v>
      </c>
      <c r="F581" s="189"/>
      <c r="G581" s="3"/>
      <c r="H581" s="1"/>
      <c r="I581" s="215"/>
      <c r="J581" s="215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1.25" customHeight="1" x14ac:dyDescent="0.25">
      <c r="A582" s="366" t="s">
        <v>367</v>
      </c>
      <c r="B582" s="196" t="s">
        <v>368</v>
      </c>
      <c r="C582" s="196">
        <v>1</v>
      </c>
      <c r="D582" s="367">
        <f>'0. Qtdades e Custos'!D226</f>
        <v>56.99</v>
      </c>
      <c r="E582" s="368">
        <f>D582*C582</f>
        <v>56.99</v>
      </c>
      <c r="F582" s="189"/>
      <c r="G582" s="3"/>
      <c r="H582" s="1"/>
      <c r="I582" s="215"/>
      <c r="J582" s="215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1.25" customHeight="1" x14ac:dyDescent="0.25">
      <c r="A583" s="370" t="s">
        <v>369</v>
      </c>
      <c r="B583" s="371"/>
      <c r="C583" s="372"/>
      <c r="D583" s="373"/>
      <c r="E583" s="374">
        <f>E582+E581</f>
        <v>59.49</v>
      </c>
      <c r="F583" s="189"/>
      <c r="G583" s="3"/>
      <c r="H583" s="1"/>
      <c r="I583" s="215"/>
      <c r="J583" s="215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1.25" customHeight="1" x14ac:dyDescent="0.25">
      <c r="A584" s="190"/>
      <c r="B584" s="190"/>
      <c r="C584" s="190"/>
      <c r="D584" s="375" t="s">
        <v>255</v>
      </c>
      <c r="E584" s="376">
        <v>1</v>
      </c>
      <c r="F584" s="377">
        <f>(E583)*E584</f>
        <v>59.49</v>
      </c>
      <c r="G584" s="3"/>
      <c r="H584" s="1"/>
      <c r="I584" s="215"/>
      <c r="J584" s="215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1.25" customHeight="1" x14ac:dyDescent="0.25">
      <c r="A585" s="190"/>
      <c r="B585" s="190"/>
      <c r="C585" s="190"/>
      <c r="D585" s="361"/>
      <c r="E585" s="361"/>
      <c r="F585" s="361"/>
      <c r="G585" s="3"/>
      <c r="H585" s="1"/>
      <c r="I585" s="215"/>
      <c r="J585" s="215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1.25" customHeight="1" x14ac:dyDescent="0.25">
      <c r="A586" s="378" t="s">
        <v>370</v>
      </c>
      <c r="B586" s="379"/>
      <c r="C586" s="379"/>
      <c r="D586" s="380"/>
      <c r="E586" s="381"/>
      <c r="F586" s="382">
        <f>F584</f>
        <v>59.49</v>
      </c>
      <c r="G586" s="3"/>
      <c r="H586" s="1"/>
      <c r="I586" s="215"/>
      <c r="J586" s="215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1.25" customHeight="1" x14ac:dyDescent="0.25">
      <c r="A587" s="1"/>
      <c r="B587" s="1"/>
      <c r="C587" s="1"/>
      <c r="D587" s="3"/>
      <c r="E587" s="3"/>
      <c r="F587" s="3"/>
      <c r="G587" s="3"/>
      <c r="H587" s="1"/>
      <c r="I587" s="215"/>
      <c r="J587" s="215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1.25" customHeight="1" x14ac:dyDescent="0.25">
      <c r="A588" s="1"/>
      <c r="B588" s="1"/>
      <c r="C588" s="1"/>
      <c r="D588" s="3"/>
      <c r="E588" s="3"/>
      <c r="F588" s="3"/>
      <c r="G588" s="3"/>
      <c r="H588" s="1"/>
      <c r="I588" s="215"/>
      <c r="J588" s="215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1.25" customHeight="1" x14ac:dyDescent="0.25">
      <c r="A589" s="390" t="s">
        <v>437</v>
      </c>
      <c r="B589" s="391"/>
      <c r="C589" s="391"/>
      <c r="D589" s="392"/>
      <c r="E589" s="3"/>
      <c r="F589" s="3"/>
      <c r="G589" s="3"/>
      <c r="H589" s="1"/>
      <c r="I589" s="215"/>
      <c r="J589" s="215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1.25" customHeight="1" x14ac:dyDescent="0.25">
      <c r="A590" s="1"/>
      <c r="B590" s="1"/>
      <c r="C590" s="1"/>
      <c r="D590" s="3"/>
      <c r="E590" s="3"/>
      <c r="F590" s="3"/>
      <c r="G590" s="3"/>
      <c r="H590" s="1"/>
      <c r="I590" s="215"/>
      <c r="J590" s="215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1.25" customHeight="1" x14ac:dyDescent="0.25">
      <c r="A591" s="213" t="s">
        <v>438</v>
      </c>
      <c r="B591" s="1"/>
      <c r="C591" s="1"/>
      <c r="D591" s="3"/>
      <c r="E591" s="3"/>
      <c r="F591" s="3"/>
      <c r="G591" s="3"/>
      <c r="H591" s="1"/>
      <c r="I591" s="215"/>
      <c r="J591" s="215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1.25" customHeight="1" x14ac:dyDescent="0.25">
      <c r="A592" s="288" t="s">
        <v>240</v>
      </c>
      <c r="B592" s="289" t="s">
        <v>105</v>
      </c>
      <c r="C592" s="289" t="s">
        <v>55</v>
      </c>
      <c r="D592" s="290" t="s">
        <v>241</v>
      </c>
      <c r="E592" s="290" t="s">
        <v>242</v>
      </c>
      <c r="F592" s="291" t="s">
        <v>439</v>
      </c>
      <c r="G592" s="3"/>
      <c r="H592" s="1"/>
      <c r="I592" s="215"/>
      <c r="J592" s="215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1.25" customHeight="1" x14ac:dyDescent="0.25">
      <c r="A593" s="293" t="s">
        <v>313</v>
      </c>
      <c r="B593" s="294" t="s">
        <v>286</v>
      </c>
      <c r="C593" s="294">
        <v>1</v>
      </c>
      <c r="D593" s="295">
        <f>'0. Qtdades e Custos'!N59</f>
        <v>503000</v>
      </c>
      <c r="E593" s="296">
        <f>C593*D593</f>
        <v>503000</v>
      </c>
      <c r="F593" s="3"/>
      <c r="G593" s="3"/>
      <c r="H593" s="1"/>
      <c r="I593" s="215"/>
      <c r="J593" s="215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1.25" customHeight="1" x14ac:dyDescent="0.25">
      <c r="A594" s="297" t="s">
        <v>314</v>
      </c>
      <c r="B594" s="298" t="s">
        <v>315</v>
      </c>
      <c r="C594" s="326">
        <f>'0. Qtdades e Custos'!Q59</f>
        <v>7</v>
      </c>
      <c r="D594" s="299"/>
      <c r="E594" s="299"/>
      <c r="F594" s="3"/>
      <c r="G594" s="3"/>
      <c r="H594" s="1"/>
      <c r="I594" s="215"/>
      <c r="J594" s="215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1.25" customHeight="1" x14ac:dyDescent="0.25">
      <c r="A595" s="297" t="s">
        <v>316</v>
      </c>
      <c r="B595" s="298" t="s">
        <v>315</v>
      </c>
      <c r="C595" s="303">
        <v>0</v>
      </c>
      <c r="D595" s="299"/>
      <c r="E595" s="299"/>
      <c r="F595" s="142"/>
      <c r="G595" s="3"/>
      <c r="H595" s="1"/>
      <c r="I595" s="215"/>
      <c r="J595" s="215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1.25" customHeight="1" x14ac:dyDescent="0.25">
      <c r="A596" s="297" t="s">
        <v>317</v>
      </c>
      <c r="B596" s="298" t="s">
        <v>220</v>
      </c>
      <c r="C596" s="302">
        <f>IFERROR(VLOOKUP(C594,'10. Depreciação'!A3:B17,2,0),0)</f>
        <v>60.29</v>
      </c>
      <c r="D596" s="299">
        <f>E593</f>
        <v>503000</v>
      </c>
      <c r="E596" s="299">
        <f>C596*D596/100</f>
        <v>303258.7</v>
      </c>
      <c r="F596" s="3"/>
      <c r="G596" s="3"/>
      <c r="H596" s="1"/>
      <c r="I596" s="215"/>
      <c r="J596" s="215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1.25" customHeight="1" x14ac:dyDescent="0.25">
      <c r="A597" s="333" t="s">
        <v>440</v>
      </c>
      <c r="B597" s="334" t="s">
        <v>246</v>
      </c>
      <c r="C597" s="334">
        <f>C594*12</f>
        <v>84</v>
      </c>
      <c r="D597" s="335">
        <f>IF(C595&lt;=C594,E596,0)</f>
        <v>303258.7</v>
      </c>
      <c r="E597" s="335">
        <f>IFERROR(D597/C597,0)</f>
        <v>3610.222619047619</v>
      </c>
      <c r="F597" s="3"/>
      <c r="G597" s="3"/>
      <c r="H597" s="1"/>
      <c r="I597" s="215"/>
      <c r="J597" s="215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1.25" customHeight="1" x14ac:dyDescent="0.25">
      <c r="A598" s="300" t="s">
        <v>319</v>
      </c>
      <c r="B598" s="143"/>
      <c r="C598" s="143"/>
      <c r="D598" s="30"/>
      <c r="E598" s="301">
        <f>E597</f>
        <v>3610.222619047619</v>
      </c>
      <c r="F598" s="3"/>
      <c r="G598" s="3"/>
      <c r="H598" s="1"/>
      <c r="I598" s="215"/>
      <c r="J598" s="215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1.25" customHeight="1" x14ac:dyDescent="0.25">
      <c r="A599" s="307" t="s">
        <v>320</v>
      </c>
      <c r="B599" s="336" t="s">
        <v>286</v>
      </c>
      <c r="C599" s="326">
        <f>'0. Qtdades e Custos'!P59</f>
        <v>4</v>
      </c>
      <c r="D599" s="308">
        <f>E598</f>
        <v>3610.222619047619</v>
      </c>
      <c r="E599" s="301">
        <f>C599*D599</f>
        <v>14440.890476190476</v>
      </c>
      <c r="F599" s="3"/>
      <c r="G599" s="3"/>
      <c r="H599" s="1"/>
      <c r="I599" s="215"/>
      <c r="J599" s="215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1.25" customHeight="1" x14ac:dyDescent="0.25">
      <c r="A600" s="216"/>
      <c r="B600" s="216"/>
      <c r="C600" s="216"/>
      <c r="D600" s="206" t="s">
        <v>255</v>
      </c>
      <c r="E600" s="304">
        <f>$B$101</f>
        <v>1</v>
      </c>
      <c r="F600" s="332">
        <f>E599*E600</f>
        <v>14440.890476190476</v>
      </c>
      <c r="G600" s="3"/>
      <c r="H600" s="1"/>
      <c r="I600" s="215"/>
      <c r="J600" s="215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1.25" customHeight="1" x14ac:dyDescent="0.25">
      <c r="A601" s="1"/>
      <c r="B601" s="1"/>
      <c r="C601" s="1"/>
      <c r="D601" s="3"/>
      <c r="E601" s="3"/>
      <c r="F601" s="3"/>
      <c r="G601" s="3"/>
      <c r="H601" s="1"/>
      <c r="I601" s="215"/>
      <c r="J601" s="215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1.25" customHeight="1" x14ac:dyDescent="0.25">
      <c r="A602" s="213" t="s">
        <v>441</v>
      </c>
      <c r="B602" s="1"/>
      <c r="C602" s="1"/>
      <c r="D602" s="3"/>
      <c r="E602" s="3"/>
      <c r="F602" s="3"/>
      <c r="G602" s="3"/>
      <c r="H602" s="1"/>
      <c r="I602" s="215"/>
      <c r="J602" s="215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1.25" customHeight="1" x14ac:dyDescent="0.25">
      <c r="A603" s="288" t="s">
        <v>240</v>
      </c>
      <c r="B603" s="289" t="s">
        <v>105</v>
      </c>
      <c r="C603" s="289" t="s">
        <v>55</v>
      </c>
      <c r="D603" s="290" t="s">
        <v>241</v>
      </c>
      <c r="E603" s="290" t="s">
        <v>242</v>
      </c>
      <c r="F603" s="291" t="s">
        <v>442</v>
      </c>
      <c r="G603" s="3"/>
      <c r="H603" s="1"/>
      <c r="I603" s="215"/>
      <c r="J603" s="215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1.25" customHeight="1" x14ac:dyDescent="0.25">
      <c r="A604" s="293" t="s">
        <v>323</v>
      </c>
      <c r="B604" s="294" t="s">
        <v>286</v>
      </c>
      <c r="C604" s="294">
        <v>1</v>
      </c>
      <c r="D604" s="296">
        <f>D593</f>
        <v>503000</v>
      </c>
      <c r="E604" s="296">
        <f>C604*D604</f>
        <v>503000</v>
      </c>
      <c r="F604" s="142"/>
      <c r="G604" s="3"/>
      <c r="H604" s="1"/>
      <c r="I604" s="215"/>
      <c r="J604" s="215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1.25" customHeight="1" x14ac:dyDescent="0.25">
      <c r="A605" s="297" t="s">
        <v>324</v>
      </c>
      <c r="B605" s="298" t="s">
        <v>220</v>
      </c>
      <c r="C605" s="303">
        <v>14.75</v>
      </c>
      <c r="D605" s="299"/>
      <c r="E605" s="299"/>
      <c r="F605" s="142"/>
      <c r="G605" s="3"/>
      <c r="H605" s="1"/>
      <c r="I605" s="215"/>
      <c r="J605" s="215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1.25" customHeight="1" x14ac:dyDescent="0.25">
      <c r="A606" s="297" t="s">
        <v>325</v>
      </c>
      <c r="B606" s="298" t="s">
        <v>278</v>
      </c>
      <c r="C606" s="299">
        <f>IFERROR(IF(C595&lt;=C594,E593-(C596/(100*C594)*C595)*E593,E593-E596),0)</f>
        <v>503000</v>
      </c>
      <c r="D606" s="299"/>
      <c r="E606" s="299"/>
      <c r="F606" s="142"/>
      <c r="G606" s="3"/>
      <c r="H606" s="1"/>
      <c r="I606" s="215"/>
      <c r="J606" s="215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1.25" customHeight="1" x14ac:dyDescent="0.25">
      <c r="A607" s="297" t="s">
        <v>326</v>
      </c>
      <c r="B607" s="298" t="s">
        <v>278</v>
      </c>
      <c r="C607" s="299">
        <f>IFERROR(IF(C595&gt;=C594,C606,((((C606)-(E593-E596))*(((C594-C595)+1)/(2*(C594-C595))))+(E593-E596))),0)</f>
        <v>373031.98571428569</v>
      </c>
      <c r="D607" s="299"/>
      <c r="E607" s="299"/>
      <c r="F607" s="142"/>
      <c r="G607" s="3"/>
      <c r="H607" s="1"/>
      <c r="I607" s="215"/>
      <c r="J607" s="215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1.25" customHeight="1" x14ac:dyDescent="0.25">
      <c r="A608" s="333" t="s">
        <v>327</v>
      </c>
      <c r="B608" s="334" t="s">
        <v>278</v>
      </c>
      <c r="C608" s="334"/>
      <c r="D608" s="335">
        <f>C605*C607/12/100</f>
        <v>4585.1848244047615</v>
      </c>
      <c r="E608" s="335">
        <f>D608</f>
        <v>4585.1848244047615</v>
      </c>
      <c r="F608" s="142"/>
      <c r="G608" s="3"/>
      <c r="H608" s="1"/>
      <c r="I608" s="215"/>
      <c r="J608" s="215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1.25" customHeight="1" x14ac:dyDescent="0.25">
      <c r="A609" s="300" t="s">
        <v>319</v>
      </c>
      <c r="B609" s="143"/>
      <c r="C609" s="143"/>
      <c r="D609" s="30"/>
      <c r="E609" s="301">
        <f>E608</f>
        <v>4585.1848244047615</v>
      </c>
      <c r="F609" s="142"/>
      <c r="G609" s="3"/>
      <c r="H609" s="1"/>
      <c r="I609" s="215"/>
      <c r="J609" s="215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1.25" customHeight="1" x14ac:dyDescent="0.25">
      <c r="A610" s="307" t="s">
        <v>320</v>
      </c>
      <c r="B610" s="336" t="s">
        <v>286</v>
      </c>
      <c r="C610" s="337">
        <f>C599</f>
        <v>4</v>
      </c>
      <c r="D610" s="308">
        <f>E609</f>
        <v>4585.1848244047615</v>
      </c>
      <c r="E610" s="301">
        <f>C610*D610</f>
        <v>18340.739297619046</v>
      </c>
      <c r="F610" s="142"/>
      <c r="G610" s="3"/>
      <c r="H610" s="1"/>
      <c r="I610" s="215"/>
      <c r="J610" s="215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1.25" customHeight="1" x14ac:dyDescent="0.25">
      <c r="A611" s="1"/>
      <c r="B611" s="1"/>
      <c r="C611" s="119"/>
      <c r="D611" s="206" t="s">
        <v>255</v>
      </c>
      <c r="E611" s="304">
        <f>$B$101</f>
        <v>1</v>
      </c>
      <c r="F611" s="332">
        <f>E610*E611</f>
        <v>18340.739297619046</v>
      </c>
      <c r="G611" s="3"/>
      <c r="H611" s="1"/>
      <c r="I611" s="215"/>
      <c r="J611" s="215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1.25" customHeight="1" x14ac:dyDescent="0.25">
      <c r="A612" s="1"/>
      <c r="B612" s="1"/>
      <c r="C612" s="1"/>
      <c r="D612" s="3"/>
      <c r="E612" s="3"/>
      <c r="F612" s="3"/>
      <c r="G612" s="3"/>
      <c r="H612" s="1"/>
      <c r="I612" s="215"/>
      <c r="J612" s="215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1.25" customHeight="1" x14ac:dyDescent="0.25">
      <c r="A613" s="1" t="s">
        <v>443</v>
      </c>
      <c r="B613" s="1"/>
      <c r="C613" s="1"/>
      <c r="D613" s="3"/>
      <c r="E613" s="3"/>
      <c r="F613" s="3"/>
      <c r="G613" s="3"/>
      <c r="H613" s="1"/>
      <c r="I613" s="215"/>
      <c r="J613" s="215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1.25" customHeight="1" x14ac:dyDescent="0.25">
      <c r="A614" s="288" t="s">
        <v>240</v>
      </c>
      <c r="B614" s="289" t="s">
        <v>105</v>
      </c>
      <c r="C614" s="289" t="s">
        <v>55</v>
      </c>
      <c r="D614" s="290" t="s">
        <v>241</v>
      </c>
      <c r="E614" s="290" t="s">
        <v>242</v>
      </c>
      <c r="F614" s="291" t="s">
        <v>444</v>
      </c>
      <c r="G614" s="3"/>
      <c r="H614" s="1"/>
      <c r="I614" s="215"/>
      <c r="J614" s="215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1.25" customHeight="1" x14ac:dyDescent="0.25">
      <c r="A615" s="293" t="s">
        <v>330</v>
      </c>
      <c r="B615" s="294" t="s">
        <v>286</v>
      </c>
      <c r="C615" s="296">
        <f>C599</f>
        <v>4</v>
      </c>
      <c r="D615" s="296">
        <f>0.01*($E$277)</f>
        <v>5957.3213999999998</v>
      </c>
      <c r="E615" s="296">
        <f t="shared" ref="E615:E617" si="20">C615*D615</f>
        <v>23829.285599999999</v>
      </c>
      <c r="F615" s="3"/>
      <c r="G615" s="3"/>
      <c r="H615" s="1"/>
      <c r="I615" s="215"/>
      <c r="J615" s="215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1.25" customHeight="1" x14ac:dyDescent="0.25">
      <c r="A616" s="297" t="s">
        <v>331</v>
      </c>
      <c r="B616" s="298" t="s">
        <v>286</v>
      </c>
      <c r="C616" s="296">
        <f>C599</f>
        <v>4</v>
      </c>
      <c r="D616" s="318">
        <v>273.20999999999998</v>
      </c>
      <c r="E616" s="299">
        <f t="shared" si="20"/>
        <v>1092.8399999999999</v>
      </c>
      <c r="F616" s="3"/>
      <c r="G616" s="3"/>
      <c r="H616" s="1"/>
      <c r="I616" s="215"/>
      <c r="J616" s="215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1.25" customHeight="1" x14ac:dyDescent="0.25">
      <c r="A617" s="297" t="s">
        <v>332</v>
      </c>
      <c r="B617" s="298" t="s">
        <v>286</v>
      </c>
      <c r="C617" s="296">
        <f>C599</f>
        <v>4</v>
      </c>
      <c r="D617" s="393">
        <v>1459.33</v>
      </c>
      <c r="E617" s="299">
        <f t="shared" si="20"/>
        <v>5837.32</v>
      </c>
      <c r="F617" s="30"/>
      <c r="G617" s="3"/>
      <c r="H617" s="1"/>
      <c r="I617" s="215"/>
      <c r="J617" s="215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1.25" customHeight="1" x14ac:dyDescent="0.25">
      <c r="A618" s="307" t="s">
        <v>333</v>
      </c>
      <c r="B618" s="336" t="s">
        <v>246</v>
      </c>
      <c r="C618" s="336">
        <v>12</v>
      </c>
      <c r="D618" s="308">
        <f>SUM(E615:E617)</f>
        <v>30759.445599999999</v>
      </c>
      <c r="E618" s="308">
        <f>D618/C618</f>
        <v>2563.2871333333333</v>
      </c>
      <c r="F618" s="3"/>
      <c r="G618" s="3"/>
      <c r="H618" s="1"/>
      <c r="I618" s="215"/>
      <c r="J618" s="215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1.25" customHeight="1" x14ac:dyDescent="0.25">
      <c r="A619" s="1"/>
      <c r="B619" s="1"/>
      <c r="C619" s="1"/>
      <c r="D619" s="206" t="s">
        <v>255</v>
      </c>
      <c r="E619" s="304">
        <f>$B$101</f>
        <v>1</v>
      </c>
      <c r="F619" s="305">
        <f>E618*E619</f>
        <v>2563.2871333333333</v>
      </c>
      <c r="G619" s="3"/>
      <c r="H619" s="1"/>
      <c r="I619" s="215"/>
      <c r="J619" s="215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1.25" customHeight="1" x14ac:dyDescent="0.25">
      <c r="A620" s="1"/>
      <c r="B620" s="1"/>
      <c r="C620" s="1"/>
      <c r="D620" s="3"/>
      <c r="E620" s="3"/>
      <c r="F620" s="3"/>
      <c r="G620" s="3"/>
      <c r="H620" s="1"/>
      <c r="I620" s="215"/>
      <c r="J620" s="215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1.25" customHeight="1" x14ac:dyDescent="0.25">
      <c r="A621" s="1" t="s">
        <v>445</v>
      </c>
      <c r="B621" s="217"/>
      <c r="C621" s="1"/>
      <c r="D621" s="3"/>
      <c r="E621" s="3"/>
      <c r="F621" s="3"/>
      <c r="G621" s="3"/>
      <c r="H621" s="1"/>
      <c r="I621" s="215"/>
      <c r="J621" s="215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1.25" customHeight="1" x14ac:dyDescent="0.25">
      <c r="A622" s="1"/>
      <c r="B622" s="217"/>
      <c r="C622" s="1"/>
      <c r="D622" s="3"/>
      <c r="E622" s="3"/>
      <c r="F622" s="3"/>
      <c r="G622" s="3"/>
      <c r="H622" s="1"/>
      <c r="I622" s="215"/>
      <c r="J622" s="215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1.25" customHeight="1" x14ac:dyDescent="0.25">
      <c r="A623" s="307" t="s">
        <v>335</v>
      </c>
      <c r="B623" s="383">
        <f>'0. Qtdades e Custos'!D5*0.8</f>
        <v>720</v>
      </c>
      <c r="C623" s="1" t="s">
        <v>385</v>
      </c>
      <c r="D623" s="3"/>
      <c r="E623" s="3"/>
      <c r="F623" s="3"/>
      <c r="G623" s="3"/>
      <c r="H623" s="1"/>
      <c r="I623" s="215"/>
      <c r="J623" s="215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340" t="s">
        <v>336</v>
      </c>
      <c r="B624" s="341">
        <f>'0. Qtdades e Custos'!Y59</f>
        <v>3108.78</v>
      </c>
      <c r="C624" s="1"/>
      <c r="D624" s="3"/>
      <c r="E624" s="3"/>
      <c r="F624" s="3"/>
      <c r="G624" s="3"/>
      <c r="H624" s="1"/>
      <c r="I624" s="215"/>
      <c r="J624" s="215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1.25" customHeight="1" x14ac:dyDescent="0.25">
      <c r="A625" s="1"/>
      <c r="B625" s="217"/>
      <c r="C625" s="1"/>
      <c r="D625" s="3"/>
      <c r="E625" s="3"/>
      <c r="F625" s="3"/>
      <c r="G625" s="3"/>
      <c r="H625" s="1"/>
      <c r="I625" s="215"/>
      <c r="J625" s="215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1.25" customHeight="1" x14ac:dyDescent="0.25">
      <c r="A626" s="288" t="s">
        <v>240</v>
      </c>
      <c r="B626" s="289" t="s">
        <v>105</v>
      </c>
      <c r="C626" s="289" t="s">
        <v>337</v>
      </c>
      <c r="D626" s="290" t="s">
        <v>241</v>
      </c>
      <c r="E626" s="290" t="s">
        <v>242</v>
      </c>
      <c r="F626" s="291" t="s">
        <v>446</v>
      </c>
      <c r="G626" s="3"/>
      <c r="H626" s="1"/>
      <c r="I626" s="215"/>
      <c r="J626" s="215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1.25" customHeight="1" x14ac:dyDescent="0.25">
      <c r="A627" s="342" t="s">
        <v>339</v>
      </c>
      <c r="B627" s="343" t="s">
        <v>340</v>
      </c>
      <c r="C627" s="344">
        <f>B624</f>
        <v>3108.78</v>
      </c>
      <c r="D627" s="345">
        <v>6.25</v>
      </c>
      <c r="E627" s="296"/>
      <c r="F627" s="3"/>
      <c r="G627" s="3"/>
      <c r="H627" s="1"/>
      <c r="I627" s="215"/>
      <c r="J627" s="215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346" t="s">
        <v>341</v>
      </c>
      <c r="B628" s="343" t="s">
        <v>342</v>
      </c>
      <c r="C628" s="299">
        <f>C627</f>
        <v>3108.78</v>
      </c>
      <c r="D628" s="347"/>
      <c r="E628" s="299">
        <f>C628*D627</f>
        <v>19429.875</v>
      </c>
      <c r="F628" s="3"/>
      <c r="G628" s="3"/>
      <c r="H628" s="1"/>
      <c r="I628" s="215"/>
      <c r="J628" s="215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1.25" customHeight="1" x14ac:dyDescent="0.25">
      <c r="A629" s="1"/>
      <c r="B629" s="1"/>
      <c r="C629" s="1"/>
      <c r="D629" s="3"/>
      <c r="E629" s="3"/>
      <c r="F629" s="332">
        <f>SUM(E627:E628)</f>
        <v>19429.875</v>
      </c>
      <c r="G629" s="3"/>
      <c r="H629" s="1"/>
      <c r="I629" s="215"/>
      <c r="J629" s="215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1.25" customHeight="1" x14ac:dyDescent="0.25">
      <c r="A630" s="1"/>
      <c r="B630" s="1"/>
      <c r="C630" s="1"/>
      <c r="D630" s="3"/>
      <c r="E630" s="3"/>
      <c r="F630" s="3"/>
      <c r="G630" s="3"/>
      <c r="H630" s="1"/>
      <c r="I630" s="215"/>
      <c r="J630" s="215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1.25" customHeight="1" x14ac:dyDescent="0.25">
      <c r="A631" s="1" t="s">
        <v>447</v>
      </c>
      <c r="B631" s="1"/>
      <c r="C631" s="1"/>
      <c r="D631" s="3"/>
      <c r="E631" s="3"/>
      <c r="F631" s="3"/>
      <c r="G631" s="3"/>
      <c r="H631" s="1"/>
      <c r="I631" s="215"/>
      <c r="J631" s="215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1.25" customHeight="1" x14ac:dyDescent="0.25">
      <c r="A632" s="288" t="s">
        <v>240</v>
      </c>
      <c r="B632" s="289" t="s">
        <v>105</v>
      </c>
      <c r="C632" s="289" t="s">
        <v>55</v>
      </c>
      <c r="D632" s="290" t="s">
        <v>241</v>
      </c>
      <c r="E632" s="290" t="s">
        <v>242</v>
      </c>
      <c r="F632" s="291" t="s">
        <v>448</v>
      </c>
      <c r="G632" s="3"/>
      <c r="H632" s="1"/>
      <c r="I632" s="215"/>
      <c r="J632" s="215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1.25" customHeight="1" x14ac:dyDescent="0.25">
      <c r="A633" s="350" t="s">
        <v>449</v>
      </c>
      <c r="B633" s="389" t="s">
        <v>390</v>
      </c>
      <c r="C633" s="394">
        <f>'0. Qtdades e Custos'!S59/('0. Qtdades e Custos'!Q59*12)</f>
        <v>1.0714285714285714E-2</v>
      </c>
      <c r="D633" s="295">
        <f>D593</f>
        <v>503000</v>
      </c>
      <c r="E633" s="296">
        <f>C633*D633</f>
        <v>5389.2857142857147</v>
      </c>
      <c r="F633" s="3"/>
      <c r="G633" s="3"/>
      <c r="H633" s="1"/>
      <c r="I633" s="215"/>
      <c r="J633" s="215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1.25" customHeight="1" x14ac:dyDescent="0.25">
      <c r="A634" s="1"/>
      <c r="B634" s="1"/>
      <c r="C634" s="1"/>
      <c r="D634" s="3"/>
      <c r="E634" s="3"/>
      <c r="F634" s="332">
        <f>E633</f>
        <v>5389.2857142857147</v>
      </c>
      <c r="G634" s="3"/>
      <c r="H634" s="1"/>
      <c r="I634" s="215"/>
      <c r="J634" s="215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1.25" customHeight="1" x14ac:dyDescent="0.25">
      <c r="A635" s="1"/>
      <c r="B635" s="1"/>
      <c r="C635" s="1"/>
      <c r="D635" s="3"/>
      <c r="E635" s="3"/>
      <c r="F635" s="3"/>
      <c r="G635" s="3"/>
      <c r="H635" s="1"/>
      <c r="I635" s="215"/>
      <c r="J635" s="215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1.25" customHeight="1" x14ac:dyDescent="0.25">
      <c r="A636" s="1" t="s">
        <v>450</v>
      </c>
      <c r="B636" s="1"/>
      <c r="C636" s="1"/>
      <c r="D636" s="3"/>
      <c r="E636" s="3"/>
      <c r="F636" s="3"/>
      <c r="G636" s="3"/>
      <c r="H636" s="1"/>
      <c r="I636" s="215"/>
      <c r="J636" s="215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1.25" customHeight="1" x14ac:dyDescent="0.25">
      <c r="A637" s="288" t="s">
        <v>240</v>
      </c>
      <c r="B637" s="289" t="s">
        <v>105</v>
      </c>
      <c r="C637" s="289" t="s">
        <v>55</v>
      </c>
      <c r="D637" s="290" t="s">
        <v>241</v>
      </c>
      <c r="E637" s="290" t="s">
        <v>242</v>
      </c>
      <c r="F637" s="291" t="s">
        <v>451</v>
      </c>
      <c r="G637" s="3"/>
      <c r="H637" s="1"/>
      <c r="I637" s="215"/>
      <c r="J637" s="215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1.25" customHeight="1" x14ac:dyDescent="0.25">
      <c r="A638" s="350" t="s">
        <v>350</v>
      </c>
      <c r="B638" s="294" t="s">
        <v>286</v>
      </c>
      <c r="C638" s="351">
        <v>6</v>
      </c>
      <c r="D638" s="352">
        <v>1723</v>
      </c>
      <c r="E638" s="296">
        <f>C638*D638</f>
        <v>10338</v>
      </c>
      <c r="F638" s="3"/>
      <c r="G638" s="3"/>
      <c r="H638" s="1"/>
      <c r="I638" s="215"/>
      <c r="J638" s="215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1.25" customHeight="1" x14ac:dyDescent="0.25">
      <c r="A639" s="350" t="s">
        <v>351</v>
      </c>
      <c r="B639" s="294" t="s">
        <v>286</v>
      </c>
      <c r="C639" s="351">
        <v>1</v>
      </c>
      <c r="D639" s="296"/>
      <c r="E639" s="296"/>
      <c r="F639" s="3"/>
      <c r="G639" s="3"/>
      <c r="H639" s="1"/>
      <c r="I639" s="215"/>
      <c r="J639" s="215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1.25" customHeight="1" x14ac:dyDescent="0.25">
      <c r="A640" s="350" t="s">
        <v>352</v>
      </c>
      <c r="B640" s="294" t="s">
        <v>286</v>
      </c>
      <c r="C640" s="296">
        <f>C638*C639</f>
        <v>6</v>
      </c>
      <c r="D640" s="352">
        <v>467.83</v>
      </c>
      <c r="E640" s="296">
        <f>C640*D640</f>
        <v>2806.98</v>
      </c>
      <c r="F640" s="3"/>
      <c r="G640" s="3"/>
      <c r="H640" s="1"/>
      <c r="I640" s="215"/>
      <c r="J640" s="215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1.25" customHeight="1" x14ac:dyDescent="0.25">
      <c r="A641" s="342" t="s">
        <v>353</v>
      </c>
      <c r="B641" s="298" t="s">
        <v>354</v>
      </c>
      <c r="C641" s="353">
        <v>50000</v>
      </c>
      <c r="D641" s="299">
        <f>E638+E640</f>
        <v>13144.98</v>
      </c>
      <c r="E641" s="299">
        <f>IFERROR(D641/C641,"-")</f>
        <v>0.26289960000000001</v>
      </c>
      <c r="F641" s="3"/>
      <c r="G641" s="3"/>
      <c r="H641" s="1"/>
      <c r="I641" s="215"/>
      <c r="J641" s="215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1.25" customHeight="1" x14ac:dyDescent="0.25">
      <c r="A642" s="297" t="s">
        <v>355</v>
      </c>
      <c r="B642" s="298" t="s">
        <v>356</v>
      </c>
      <c r="C642" s="312">
        <f>B623</f>
        <v>720</v>
      </c>
      <c r="D642" s="299">
        <f>E641</f>
        <v>0.26289960000000001</v>
      </c>
      <c r="E642" s="299">
        <f>IFERROR(C642*D642,0)</f>
        <v>189.287712</v>
      </c>
      <c r="F642" s="3"/>
      <c r="G642" s="3"/>
      <c r="H642" s="1"/>
      <c r="I642" s="215"/>
      <c r="J642" s="215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1.25" customHeight="1" x14ac:dyDescent="0.25">
      <c r="A643" s="1"/>
      <c r="B643" s="1"/>
      <c r="C643" s="1"/>
      <c r="D643" s="3"/>
      <c r="E643" s="3"/>
      <c r="F643" s="332">
        <f>E642</f>
        <v>189.287712</v>
      </c>
      <c r="G643" s="3"/>
      <c r="H643" s="1"/>
      <c r="I643" s="215"/>
      <c r="J643" s="215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1.25" customHeight="1" x14ac:dyDescent="0.25">
      <c r="A644" s="1"/>
      <c r="B644" s="1"/>
      <c r="C644" s="1"/>
      <c r="D644" s="3"/>
      <c r="E644" s="3"/>
      <c r="F644" s="3"/>
      <c r="G644" s="3"/>
      <c r="H644" s="1"/>
      <c r="I644" s="215"/>
      <c r="J644" s="215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1.25" customHeight="1" x14ac:dyDescent="0.25">
      <c r="A645" s="395" t="s">
        <v>452</v>
      </c>
      <c r="B645" s="396"/>
      <c r="C645" s="396"/>
      <c r="D645" s="397"/>
      <c r="E645" s="397"/>
      <c r="F645" s="397"/>
      <c r="G645" s="3"/>
      <c r="H645" s="1"/>
      <c r="I645" s="215"/>
      <c r="J645" s="215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1.25" customHeight="1" x14ac:dyDescent="0.25">
      <c r="A646" s="398" t="s">
        <v>240</v>
      </c>
      <c r="B646" s="399" t="s">
        <v>105</v>
      </c>
      <c r="C646" s="399" t="s">
        <v>55</v>
      </c>
      <c r="D646" s="400" t="s">
        <v>241</v>
      </c>
      <c r="E646" s="400" t="s">
        <v>242</v>
      </c>
      <c r="F646" s="401" t="s">
        <v>363</v>
      </c>
      <c r="G646" s="3"/>
      <c r="H646" s="1"/>
      <c r="I646" s="215"/>
      <c r="J646" s="215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1.25" customHeight="1" x14ac:dyDescent="0.25">
      <c r="A647" s="402" t="s">
        <v>364</v>
      </c>
      <c r="B647" s="403" t="s">
        <v>365</v>
      </c>
      <c r="C647" s="404">
        <v>4</v>
      </c>
      <c r="D647" s="405">
        <f>'0. Qtdades e Custos'!D225</f>
        <v>150</v>
      </c>
      <c r="E647" s="406">
        <f>D647*C647</f>
        <v>600</v>
      </c>
      <c r="F647" s="397"/>
      <c r="G647" s="3"/>
      <c r="H647" s="1"/>
      <c r="I647" s="215"/>
      <c r="J647" s="215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1.25" customHeight="1" x14ac:dyDescent="0.25">
      <c r="A648" s="402" t="s">
        <v>366</v>
      </c>
      <c r="B648" s="403" t="s">
        <v>246</v>
      </c>
      <c r="C648" s="403">
        <v>60</v>
      </c>
      <c r="D648" s="406">
        <f>D647</f>
        <v>150</v>
      </c>
      <c r="E648" s="406">
        <f>D648/C648</f>
        <v>2.5</v>
      </c>
      <c r="F648" s="397"/>
      <c r="G648" s="3"/>
      <c r="H648" s="1"/>
      <c r="I648" s="215"/>
      <c r="J648" s="215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1.25" customHeight="1" x14ac:dyDescent="0.25">
      <c r="A649" s="402" t="s">
        <v>367</v>
      </c>
      <c r="B649" s="403" t="s">
        <v>368</v>
      </c>
      <c r="C649" s="404">
        <v>4</v>
      </c>
      <c r="D649" s="405">
        <f>'0. Qtdades e Custos'!D226</f>
        <v>56.99</v>
      </c>
      <c r="E649" s="406">
        <f>D649*C649</f>
        <v>227.96</v>
      </c>
      <c r="F649" s="397"/>
      <c r="G649" s="3"/>
      <c r="H649" s="1"/>
      <c r="I649" s="215"/>
      <c r="J649" s="215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1.25" customHeight="1" x14ac:dyDescent="0.25">
      <c r="A650" s="407" t="s">
        <v>369</v>
      </c>
      <c r="B650" s="408"/>
      <c r="C650" s="409"/>
      <c r="D650" s="410"/>
      <c r="E650" s="411">
        <f>E649+E648</f>
        <v>230.46</v>
      </c>
      <c r="F650" s="397"/>
      <c r="G650" s="3"/>
      <c r="H650" s="1"/>
      <c r="I650" s="215"/>
      <c r="J650" s="215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1.25" customHeight="1" x14ac:dyDescent="0.25">
      <c r="A651" s="396"/>
      <c r="B651" s="396"/>
      <c r="C651" s="396"/>
      <c r="D651" s="412" t="s">
        <v>255</v>
      </c>
      <c r="E651" s="413">
        <v>1</v>
      </c>
      <c r="F651" s="414">
        <f>(E650)*E651</f>
        <v>230.46</v>
      </c>
      <c r="G651" s="3"/>
      <c r="H651" s="1"/>
      <c r="I651" s="215"/>
      <c r="J651" s="215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1.25" customHeight="1" x14ac:dyDescent="0.25">
      <c r="A652" s="396"/>
      <c r="B652" s="396"/>
      <c r="C652" s="396"/>
      <c r="D652" s="397"/>
      <c r="E652" s="397"/>
      <c r="F652" s="397"/>
      <c r="G652" s="3"/>
      <c r="H652" s="1"/>
      <c r="I652" s="215"/>
      <c r="J652" s="215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1.25" customHeight="1" x14ac:dyDescent="0.25">
      <c r="A653" s="415" t="s">
        <v>370</v>
      </c>
      <c r="B653" s="416"/>
      <c r="C653" s="416"/>
      <c r="D653" s="417"/>
      <c r="E653" s="418"/>
      <c r="F653" s="419">
        <f>F651</f>
        <v>230.46</v>
      </c>
      <c r="G653" s="3"/>
      <c r="H653" s="1"/>
      <c r="I653" s="215"/>
      <c r="J653" s="215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1.25" customHeight="1" x14ac:dyDescent="0.25">
      <c r="A654" s="1"/>
      <c r="B654" s="1"/>
      <c r="C654" s="1"/>
      <c r="D654" s="3"/>
      <c r="E654" s="3"/>
      <c r="F654" s="3"/>
      <c r="G654" s="3"/>
      <c r="H654" s="1"/>
      <c r="I654" s="215"/>
      <c r="J654" s="215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1.25" customHeight="1" x14ac:dyDescent="0.25">
      <c r="A655" s="1"/>
      <c r="B655" s="1"/>
      <c r="C655" s="1"/>
      <c r="D655" s="3"/>
      <c r="E655" s="3"/>
      <c r="F655" s="3"/>
      <c r="G655" s="3"/>
      <c r="H655" s="1"/>
      <c r="I655" s="215"/>
      <c r="J655" s="215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1.25" customHeight="1" x14ac:dyDescent="0.25">
      <c r="A656" s="1"/>
      <c r="B656" s="1"/>
      <c r="C656" s="1"/>
      <c r="D656" s="3"/>
      <c r="E656" s="3"/>
      <c r="F656" s="3"/>
      <c r="G656" s="3"/>
      <c r="H656" s="1"/>
      <c r="I656" s="215"/>
      <c r="J656" s="215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1.25" customHeight="1" x14ac:dyDescent="0.25">
      <c r="A657" s="390" t="s">
        <v>453</v>
      </c>
      <c r="B657" s="391"/>
      <c r="C657" s="391"/>
      <c r="D657" s="392"/>
      <c r="E657" s="3"/>
      <c r="F657" s="3"/>
      <c r="G657" s="3"/>
      <c r="H657" s="1"/>
      <c r="I657" s="215"/>
      <c r="J657" s="215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1.25" customHeight="1" x14ac:dyDescent="0.25">
      <c r="A658" s="1"/>
      <c r="B658" s="1"/>
      <c r="C658" s="1"/>
      <c r="D658" s="3"/>
      <c r="E658" s="3"/>
      <c r="F658" s="3"/>
      <c r="G658" s="3"/>
      <c r="H658" s="1"/>
      <c r="I658" s="215"/>
      <c r="J658" s="215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1.25" customHeight="1" x14ac:dyDescent="0.25">
      <c r="A659" s="213" t="s">
        <v>454</v>
      </c>
      <c r="B659" s="1"/>
      <c r="C659" s="1"/>
      <c r="D659" s="3"/>
      <c r="E659" s="3"/>
      <c r="F659" s="3"/>
      <c r="G659" s="3"/>
      <c r="H659" s="1"/>
      <c r="I659" s="215"/>
      <c r="J659" s="215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1.25" customHeight="1" x14ac:dyDescent="0.25">
      <c r="A660" s="288" t="s">
        <v>240</v>
      </c>
      <c r="B660" s="289" t="s">
        <v>105</v>
      </c>
      <c r="C660" s="289" t="s">
        <v>55</v>
      </c>
      <c r="D660" s="290" t="s">
        <v>241</v>
      </c>
      <c r="E660" s="290" t="s">
        <v>242</v>
      </c>
      <c r="F660" s="291" t="s">
        <v>455</v>
      </c>
      <c r="G660" s="3"/>
      <c r="H660" s="1"/>
      <c r="I660" s="215"/>
      <c r="J660" s="215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1.25" customHeight="1" x14ac:dyDescent="0.25">
      <c r="A661" s="293" t="s">
        <v>313</v>
      </c>
      <c r="B661" s="294" t="s">
        <v>286</v>
      </c>
      <c r="C661" s="294">
        <v>1</v>
      </c>
      <c r="D661" s="295">
        <f>'0. Qtdades e Custos'!N60</f>
        <v>949.98</v>
      </c>
      <c r="E661" s="296">
        <f>C661*D661</f>
        <v>949.98</v>
      </c>
      <c r="F661" s="3"/>
      <c r="G661" s="3"/>
      <c r="H661" s="1"/>
      <c r="I661" s="215"/>
      <c r="J661" s="215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1.25" customHeight="1" x14ac:dyDescent="0.25">
      <c r="A662" s="297" t="s">
        <v>314</v>
      </c>
      <c r="B662" s="298" t="s">
        <v>315</v>
      </c>
      <c r="C662" s="326">
        <f>'0. Qtdades e Custos'!Q60</f>
        <v>3</v>
      </c>
      <c r="D662" s="299"/>
      <c r="E662" s="299"/>
      <c r="F662" s="3"/>
      <c r="G662" s="3"/>
      <c r="H662" s="1"/>
      <c r="I662" s="215"/>
      <c r="J662" s="215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1.25" customHeight="1" x14ac:dyDescent="0.25">
      <c r="A663" s="297" t="s">
        <v>316</v>
      </c>
      <c r="B663" s="298" t="s">
        <v>315</v>
      </c>
      <c r="C663" s="303">
        <v>0</v>
      </c>
      <c r="D663" s="299"/>
      <c r="E663" s="299"/>
      <c r="F663" s="142"/>
      <c r="G663" s="3"/>
      <c r="H663" s="1"/>
      <c r="I663" s="215"/>
      <c r="J663" s="215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1.25" customHeight="1" x14ac:dyDescent="0.25">
      <c r="A664" s="297" t="s">
        <v>317</v>
      </c>
      <c r="B664" s="298" t="s">
        <v>220</v>
      </c>
      <c r="C664" s="302">
        <f>IFERROR(VLOOKUP(C662,'10. Depreciação'!A3:B17,2,0),0)</f>
        <v>48.68</v>
      </c>
      <c r="D664" s="299">
        <f>E661</f>
        <v>949.98</v>
      </c>
      <c r="E664" s="299">
        <f>C664*D664/100</f>
        <v>462.450264</v>
      </c>
      <c r="F664" s="3"/>
      <c r="G664" s="3"/>
      <c r="H664" s="1"/>
      <c r="I664" s="215"/>
      <c r="J664" s="215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1.25" customHeight="1" x14ac:dyDescent="0.25">
      <c r="A665" s="333" t="s">
        <v>440</v>
      </c>
      <c r="B665" s="334" t="s">
        <v>246</v>
      </c>
      <c r="C665" s="334">
        <f>C662*12</f>
        <v>36</v>
      </c>
      <c r="D665" s="335">
        <f>IF(C663&lt;=C662,E664,0)</f>
        <v>462.450264</v>
      </c>
      <c r="E665" s="335">
        <f>IFERROR(D665/C665,0)</f>
        <v>12.845840666666668</v>
      </c>
      <c r="F665" s="3"/>
      <c r="G665" s="3"/>
      <c r="H665" s="1"/>
      <c r="I665" s="215"/>
      <c r="J665" s="215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1.25" customHeight="1" x14ac:dyDescent="0.25">
      <c r="A666" s="300" t="s">
        <v>319</v>
      </c>
      <c r="B666" s="143"/>
      <c r="C666" s="143"/>
      <c r="D666" s="30"/>
      <c r="E666" s="301">
        <f>E665</f>
        <v>12.845840666666668</v>
      </c>
      <c r="F666" s="3"/>
      <c r="G666" s="3"/>
      <c r="H666" s="1"/>
      <c r="I666" s="215"/>
      <c r="J666" s="215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1.25" customHeight="1" x14ac:dyDescent="0.25">
      <c r="A667" s="307" t="s">
        <v>320</v>
      </c>
      <c r="B667" s="336" t="s">
        <v>286</v>
      </c>
      <c r="C667" s="326">
        <f>'0. Qtdades e Custos'!P60</f>
        <v>32</v>
      </c>
      <c r="D667" s="308">
        <f>E666</f>
        <v>12.845840666666668</v>
      </c>
      <c r="E667" s="301">
        <f>C667*D667</f>
        <v>411.06690133333336</v>
      </c>
      <c r="F667" s="3"/>
      <c r="G667" s="3"/>
      <c r="H667" s="1"/>
      <c r="I667" s="215"/>
      <c r="J667" s="215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1.25" customHeight="1" x14ac:dyDescent="0.25">
      <c r="A668" s="216"/>
      <c r="B668" s="216"/>
      <c r="C668" s="216"/>
      <c r="D668" s="206" t="s">
        <v>255</v>
      </c>
      <c r="E668" s="304">
        <f>$B$101</f>
        <v>1</v>
      </c>
      <c r="F668" s="332">
        <f>E667*E668</f>
        <v>411.06690133333336</v>
      </c>
      <c r="G668" s="3"/>
      <c r="H668" s="1"/>
      <c r="I668" s="215"/>
      <c r="J668" s="215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1.25" customHeight="1" x14ac:dyDescent="0.25">
      <c r="A669" s="1"/>
      <c r="B669" s="1"/>
      <c r="C669" s="1"/>
      <c r="D669" s="3"/>
      <c r="E669" s="3"/>
      <c r="F669" s="3"/>
      <c r="G669" s="3"/>
      <c r="H669" s="1"/>
      <c r="I669" s="215"/>
      <c r="J669" s="215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1.25" customHeight="1" x14ac:dyDescent="0.25">
      <c r="A670" s="213" t="s">
        <v>456</v>
      </c>
      <c r="B670" s="1"/>
      <c r="C670" s="1"/>
      <c r="D670" s="3"/>
      <c r="E670" s="3"/>
      <c r="F670" s="3"/>
      <c r="G670" s="3"/>
      <c r="H670" s="1"/>
      <c r="I670" s="215"/>
      <c r="J670" s="215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1.25" customHeight="1" x14ac:dyDescent="0.25">
      <c r="A671" s="288" t="s">
        <v>240</v>
      </c>
      <c r="B671" s="289" t="s">
        <v>105</v>
      </c>
      <c r="C671" s="289" t="s">
        <v>55</v>
      </c>
      <c r="D671" s="290" t="s">
        <v>241</v>
      </c>
      <c r="E671" s="290" t="s">
        <v>242</v>
      </c>
      <c r="F671" s="291" t="s">
        <v>457</v>
      </c>
      <c r="G671" s="3"/>
      <c r="H671" s="1"/>
      <c r="I671" s="215"/>
      <c r="J671" s="215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1.25" customHeight="1" x14ac:dyDescent="0.25">
      <c r="A672" s="293" t="s">
        <v>323</v>
      </c>
      <c r="B672" s="294" t="s">
        <v>286</v>
      </c>
      <c r="C672" s="294">
        <v>1</v>
      </c>
      <c r="D672" s="296">
        <f>D661</f>
        <v>949.98</v>
      </c>
      <c r="E672" s="296">
        <f>C672*D672</f>
        <v>949.98</v>
      </c>
      <c r="F672" s="142"/>
      <c r="G672" s="3"/>
      <c r="H672" s="1"/>
      <c r="I672" s="215"/>
      <c r="J672" s="215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1.25" customHeight="1" x14ac:dyDescent="0.25">
      <c r="A673" s="297" t="s">
        <v>324</v>
      </c>
      <c r="B673" s="298" t="s">
        <v>220</v>
      </c>
      <c r="C673" s="303">
        <v>14.75</v>
      </c>
      <c r="D673" s="299"/>
      <c r="E673" s="299"/>
      <c r="F673" s="142"/>
      <c r="G673" s="3"/>
      <c r="H673" s="1"/>
      <c r="I673" s="215"/>
      <c r="J673" s="215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1.25" customHeight="1" x14ac:dyDescent="0.25">
      <c r="A674" s="297" t="s">
        <v>325</v>
      </c>
      <c r="B674" s="298" t="s">
        <v>278</v>
      </c>
      <c r="C674" s="299">
        <f>IFERROR(IF(C663&lt;=C662,E661-(C664/(100*C662)*C663)*E661,E661-E664),0)</f>
        <v>949.98</v>
      </c>
      <c r="D674" s="299"/>
      <c r="E674" s="299"/>
      <c r="F674" s="142"/>
      <c r="G674" s="3"/>
      <c r="H674" s="1"/>
      <c r="I674" s="215"/>
      <c r="J674" s="215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1.25" customHeight="1" x14ac:dyDescent="0.25">
      <c r="A675" s="297" t="s">
        <v>326</v>
      </c>
      <c r="B675" s="298" t="s">
        <v>278</v>
      </c>
      <c r="C675" s="299">
        <f>IFERROR(IF(C663&gt;=C662,C674,((((C674)-(E661-E664))*(((C662-C663)+1)/(2*(C662-C663))))+(E661-E664))),0)</f>
        <v>795.82991199999992</v>
      </c>
      <c r="D675" s="299"/>
      <c r="E675" s="299"/>
      <c r="F675" s="142"/>
      <c r="G675" s="3"/>
      <c r="H675" s="1"/>
      <c r="I675" s="215"/>
      <c r="J675" s="215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1.25" customHeight="1" x14ac:dyDescent="0.25">
      <c r="A676" s="333" t="s">
        <v>327</v>
      </c>
      <c r="B676" s="334" t="s">
        <v>278</v>
      </c>
      <c r="C676" s="334"/>
      <c r="D676" s="335">
        <f>C673*C675/12/100</f>
        <v>9.782076001666665</v>
      </c>
      <c r="E676" s="335">
        <f>D676</f>
        <v>9.782076001666665</v>
      </c>
      <c r="F676" s="142"/>
      <c r="G676" s="3"/>
      <c r="H676" s="1"/>
      <c r="I676" s="215"/>
      <c r="J676" s="215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1.25" customHeight="1" x14ac:dyDescent="0.25">
      <c r="A677" s="300" t="s">
        <v>319</v>
      </c>
      <c r="B677" s="143"/>
      <c r="C677" s="143"/>
      <c r="D677" s="30"/>
      <c r="E677" s="301">
        <f>E676</f>
        <v>9.782076001666665</v>
      </c>
      <c r="F677" s="142"/>
      <c r="G677" s="3"/>
      <c r="H677" s="1"/>
      <c r="I677" s="215"/>
      <c r="J677" s="215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1.25" customHeight="1" x14ac:dyDescent="0.25">
      <c r="A678" s="307" t="s">
        <v>320</v>
      </c>
      <c r="B678" s="336" t="s">
        <v>286</v>
      </c>
      <c r="C678" s="337">
        <f>C667</f>
        <v>32</v>
      </c>
      <c r="D678" s="308">
        <f>E677</f>
        <v>9.782076001666665</v>
      </c>
      <c r="E678" s="301">
        <f>C678*D678</f>
        <v>313.02643205333328</v>
      </c>
      <c r="F678" s="142"/>
      <c r="G678" s="3"/>
      <c r="H678" s="1"/>
      <c r="I678" s="215"/>
      <c r="J678" s="215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1.25" customHeight="1" x14ac:dyDescent="0.25">
      <c r="A679" s="1"/>
      <c r="B679" s="1"/>
      <c r="C679" s="119"/>
      <c r="D679" s="206" t="s">
        <v>255</v>
      </c>
      <c r="E679" s="304">
        <f>$B$101</f>
        <v>1</v>
      </c>
      <c r="F679" s="332">
        <f>E678*E679</f>
        <v>313.02643205333328</v>
      </c>
      <c r="G679" s="3"/>
      <c r="H679" s="1"/>
      <c r="I679" s="215"/>
      <c r="J679" s="215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1.25" customHeight="1" x14ac:dyDescent="0.25">
      <c r="A680" s="1"/>
      <c r="B680" s="1"/>
      <c r="C680" s="1"/>
      <c r="D680" s="3"/>
      <c r="E680" s="3"/>
      <c r="F680" s="3"/>
      <c r="G680" s="3"/>
      <c r="H680" s="1"/>
      <c r="I680" s="215"/>
      <c r="J680" s="215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1.25" customHeight="1" x14ac:dyDescent="0.25">
      <c r="A681" s="1" t="s">
        <v>458</v>
      </c>
      <c r="B681" s="217"/>
      <c r="C681" s="1"/>
      <c r="D681" s="3"/>
      <c r="E681" s="3"/>
      <c r="F681" s="3"/>
      <c r="G681" s="3"/>
      <c r="H681" s="1"/>
      <c r="I681" s="215"/>
      <c r="J681" s="215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1.25" customHeight="1" x14ac:dyDescent="0.25">
      <c r="A682" s="1"/>
      <c r="B682" s="217"/>
      <c r="C682" s="1"/>
      <c r="D682" s="3"/>
      <c r="E682" s="3"/>
      <c r="F682" s="3"/>
      <c r="G682" s="3"/>
      <c r="H682" s="1"/>
      <c r="I682" s="215"/>
      <c r="J682" s="215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340" t="s">
        <v>336</v>
      </c>
      <c r="B683" s="341">
        <f>'0. Qtdades e Custos'!Y60</f>
        <v>15906.675840000002</v>
      </c>
      <c r="C683" s="1"/>
      <c r="D683" s="3"/>
      <c r="E683" s="3"/>
      <c r="F683" s="3"/>
      <c r="G683" s="3"/>
      <c r="H683" s="1"/>
      <c r="I683" s="215"/>
      <c r="J683" s="215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1.25" customHeight="1" x14ac:dyDescent="0.25">
      <c r="A684" s="1"/>
      <c r="B684" s="217"/>
      <c r="C684" s="1"/>
      <c r="D684" s="3"/>
      <c r="E684" s="3"/>
      <c r="F684" s="3"/>
      <c r="G684" s="3"/>
      <c r="H684" s="1"/>
      <c r="I684" s="215"/>
      <c r="J684" s="215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1.25" customHeight="1" x14ac:dyDescent="0.25">
      <c r="A685" s="288" t="s">
        <v>240</v>
      </c>
      <c r="B685" s="289" t="s">
        <v>105</v>
      </c>
      <c r="C685" s="289" t="s">
        <v>337</v>
      </c>
      <c r="D685" s="290" t="s">
        <v>241</v>
      </c>
      <c r="E685" s="290" t="s">
        <v>242</v>
      </c>
      <c r="F685" s="291" t="s">
        <v>459</v>
      </c>
      <c r="G685" s="3"/>
      <c r="H685" s="1"/>
      <c r="I685" s="215"/>
      <c r="J685" s="215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342" t="s">
        <v>460</v>
      </c>
      <c r="B686" s="343" t="s">
        <v>340</v>
      </c>
      <c r="C686" s="344">
        <f>B683</f>
        <v>15906.675840000002</v>
      </c>
      <c r="D686" s="345">
        <v>6.2</v>
      </c>
      <c r="E686" s="296"/>
      <c r="F686" s="3"/>
      <c r="G686" s="3"/>
      <c r="H686" s="1"/>
      <c r="I686" s="215"/>
      <c r="J686" s="215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346" t="s">
        <v>341</v>
      </c>
      <c r="B687" s="343" t="s">
        <v>342</v>
      </c>
      <c r="C687" s="299">
        <f>C686</f>
        <v>15906.675840000002</v>
      </c>
      <c r="D687" s="347"/>
      <c r="E687" s="299">
        <f>C687*D686</f>
        <v>98621.390208000012</v>
      </c>
      <c r="F687" s="3"/>
      <c r="G687" s="3"/>
      <c r="H687" s="1"/>
      <c r="I687" s="215"/>
      <c r="J687" s="215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1.25" customHeight="1" x14ac:dyDescent="0.25">
      <c r="A688" s="1"/>
      <c r="B688" s="1"/>
      <c r="C688" s="1"/>
      <c r="D688" s="3"/>
      <c r="E688" s="3"/>
      <c r="F688" s="332">
        <f>SUM(E686:E687)</f>
        <v>98621.390208000012</v>
      </c>
      <c r="G688" s="3"/>
      <c r="H688" s="1"/>
      <c r="I688" s="215"/>
      <c r="J688" s="215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1.25" customHeight="1" x14ac:dyDescent="0.25">
      <c r="A689" s="1"/>
      <c r="B689" s="1"/>
      <c r="C689" s="1"/>
      <c r="D689" s="3"/>
      <c r="E689" s="3"/>
      <c r="F689" s="3"/>
      <c r="G689" s="3"/>
      <c r="H689" s="1"/>
      <c r="I689" s="215"/>
      <c r="J689" s="215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1.25" customHeight="1" x14ac:dyDescent="0.25">
      <c r="A690" s="390" t="s">
        <v>461</v>
      </c>
      <c r="B690" s="391"/>
      <c r="C690" s="391"/>
      <c r="D690" s="392"/>
      <c r="E690" s="3"/>
      <c r="F690" s="3"/>
      <c r="G690" s="3"/>
      <c r="H690" s="1"/>
      <c r="I690" s="215"/>
      <c r="J690" s="215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1.25" customHeight="1" x14ac:dyDescent="0.25">
      <c r="A691" s="1"/>
      <c r="B691" s="1"/>
      <c r="C691" s="1"/>
      <c r="D691" s="3"/>
      <c r="E691" s="3"/>
      <c r="F691" s="3"/>
      <c r="G691" s="3"/>
      <c r="H691" s="1"/>
      <c r="I691" s="215"/>
      <c r="J691" s="215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1.25" customHeight="1" x14ac:dyDescent="0.25">
      <c r="A692" s="213" t="s">
        <v>462</v>
      </c>
      <c r="B692" s="1"/>
      <c r="C692" s="1"/>
      <c r="D692" s="3"/>
      <c r="E692" s="3"/>
      <c r="F692" s="3"/>
      <c r="G692" s="3"/>
      <c r="H692" s="1"/>
      <c r="I692" s="215"/>
      <c r="J692" s="215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1.25" customHeight="1" x14ac:dyDescent="0.25">
      <c r="A693" s="288" t="s">
        <v>240</v>
      </c>
      <c r="B693" s="289" t="s">
        <v>105</v>
      </c>
      <c r="C693" s="289" t="s">
        <v>55</v>
      </c>
      <c r="D693" s="290" t="s">
        <v>241</v>
      </c>
      <c r="E693" s="290" t="s">
        <v>242</v>
      </c>
      <c r="F693" s="291" t="s">
        <v>463</v>
      </c>
      <c r="G693" s="3"/>
      <c r="H693" s="1"/>
      <c r="I693" s="215"/>
      <c r="J693" s="215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1.25" customHeight="1" x14ac:dyDescent="0.25">
      <c r="A694" s="293" t="s">
        <v>313</v>
      </c>
      <c r="B694" s="294" t="s">
        <v>286</v>
      </c>
      <c r="C694" s="294">
        <v>1</v>
      </c>
      <c r="D694" s="295">
        <f>'0. Qtdades e Custos'!N61</f>
        <v>2050.9899999999998</v>
      </c>
      <c r="E694" s="296">
        <f>C694*D694</f>
        <v>2050.9899999999998</v>
      </c>
      <c r="F694" s="3"/>
      <c r="G694" s="3"/>
      <c r="H694" s="1"/>
      <c r="I694" s="215"/>
      <c r="J694" s="215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1.25" customHeight="1" x14ac:dyDescent="0.25">
      <c r="A695" s="297" t="s">
        <v>314</v>
      </c>
      <c r="B695" s="298" t="s">
        <v>315</v>
      </c>
      <c r="C695" s="326">
        <f>'0. Qtdades e Custos'!Q61</f>
        <v>5</v>
      </c>
      <c r="D695" s="299"/>
      <c r="E695" s="299"/>
      <c r="F695" s="3"/>
      <c r="G695" s="3"/>
      <c r="H695" s="1"/>
      <c r="I695" s="215"/>
      <c r="J695" s="215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1.25" customHeight="1" x14ac:dyDescent="0.25">
      <c r="A696" s="297" t="s">
        <v>316</v>
      </c>
      <c r="B696" s="298" t="s">
        <v>315</v>
      </c>
      <c r="C696" s="303">
        <v>0</v>
      </c>
      <c r="D696" s="299"/>
      <c r="E696" s="299"/>
      <c r="F696" s="142"/>
      <c r="G696" s="3"/>
      <c r="H696" s="1"/>
      <c r="I696" s="215"/>
      <c r="J696" s="215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1.25" customHeight="1" x14ac:dyDescent="0.25">
      <c r="A697" s="297" t="s">
        <v>317</v>
      </c>
      <c r="B697" s="298" t="s">
        <v>220</v>
      </c>
      <c r="C697" s="302">
        <f>IFERROR(VLOOKUP(C695,'10. Depreciação'!A3:B17,2,0),0)</f>
        <v>55.68</v>
      </c>
      <c r="D697" s="299">
        <f>E694</f>
        <v>2050.9899999999998</v>
      </c>
      <c r="E697" s="299">
        <f>C697*D697/100</f>
        <v>1141.9912319999999</v>
      </c>
      <c r="F697" s="3"/>
      <c r="G697" s="3"/>
      <c r="H697" s="1"/>
      <c r="I697" s="215"/>
      <c r="J697" s="215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1.25" customHeight="1" x14ac:dyDescent="0.25">
      <c r="A698" s="333" t="s">
        <v>440</v>
      </c>
      <c r="B698" s="334" t="s">
        <v>246</v>
      </c>
      <c r="C698" s="334">
        <f>C695*12</f>
        <v>60</v>
      </c>
      <c r="D698" s="335">
        <f>IF(C696&lt;=C695,E697,0)</f>
        <v>1141.9912319999999</v>
      </c>
      <c r="E698" s="335">
        <f>IFERROR(D698/C698,0)</f>
        <v>19.033187199999997</v>
      </c>
      <c r="F698" s="3"/>
      <c r="G698" s="3"/>
      <c r="H698" s="1"/>
      <c r="I698" s="215"/>
      <c r="J698" s="215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1.25" customHeight="1" x14ac:dyDescent="0.25">
      <c r="A699" s="300" t="s">
        <v>319</v>
      </c>
      <c r="B699" s="143"/>
      <c r="C699" s="143"/>
      <c r="D699" s="30"/>
      <c r="E699" s="301">
        <f>E698</f>
        <v>19.033187199999997</v>
      </c>
      <c r="F699" s="3"/>
      <c r="G699" s="3"/>
      <c r="H699" s="1"/>
      <c r="I699" s="215"/>
      <c r="J699" s="215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1.25" customHeight="1" x14ac:dyDescent="0.25">
      <c r="A700" s="307" t="s">
        <v>320</v>
      </c>
      <c r="B700" s="336" t="s">
        <v>286</v>
      </c>
      <c r="C700" s="326">
        <f>'0. Qtdades e Custos'!P61</f>
        <v>4</v>
      </c>
      <c r="D700" s="308">
        <f>E699</f>
        <v>19.033187199999997</v>
      </c>
      <c r="E700" s="301">
        <f>C700*D700</f>
        <v>76.132748799999987</v>
      </c>
      <c r="F700" s="3"/>
      <c r="G700" s="3"/>
      <c r="H700" s="1"/>
      <c r="I700" s="215"/>
      <c r="J700" s="215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1.25" customHeight="1" x14ac:dyDescent="0.25">
      <c r="A701" s="216"/>
      <c r="B701" s="216"/>
      <c r="C701" s="216"/>
      <c r="D701" s="206" t="s">
        <v>255</v>
      </c>
      <c r="E701" s="304">
        <f>$B$101</f>
        <v>1</v>
      </c>
      <c r="F701" s="332">
        <f>E700*E701</f>
        <v>76.132748799999987</v>
      </c>
      <c r="G701" s="3"/>
      <c r="H701" s="1"/>
      <c r="I701" s="215"/>
      <c r="J701" s="215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1.25" customHeight="1" x14ac:dyDescent="0.25">
      <c r="A702" s="1"/>
      <c r="B702" s="1"/>
      <c r="C702" s="1"/>
      <c r="D702" s="3"/>
      <c r="E702" s="3"/>
      <c r="F702" s="3"/>
      <c r="G702" s="3"/>
      <c r="H702" s="1"/>
      <c r="I702" s="215"/>
      <c r="J702" s="215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1.25" customHeight="1" x14ac:dyDescent="0.25">
      <c r="A703" s="213" t="s">
        <v>464</v>
      </c>
      <c r="B703" s="1"/>
      <c r="C703" s="1"/>
      <c r="D703" s="3"/>
      <c r="E703" s="3"/>
      <c r="F703" s="3"/>
      <c r="G703" s="3"/>
      <c r="H703" s="1"/>
      <c r="I703" s="215"/>
      <c r="J703" s="215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1.25" customHeight="1" x14ac:dyDescent="0.25">
      <c r="A704" s="288" t="s">
        <v>240</v>
      </c>
      <c r="B704" s="289" t="s">
        <v>105</v>
      </c>
      <c r="C704" s="289" t="s">
        <v>55</v>
      </c>
      <c r="D704" s="290" t="s">
        <v>241</v>
      </c>
      <c r="E704" s="290" t="s">
        <v>242</v>
      </c>
      <c r="F704" s="291" t="s">
        <v>465</v>
      </c>
      <c r="G704" s="3"/>
      <c r="H704" s="1"/>
      <c r="I704" s="215"/>
      <c r="J704" s="215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1.25" customHeight="1" x14ac:dyDescent="0.25">
      <c r="A705" s="293" t="s">
        <v>323</v>
      </c>
      <c r="B705" s="294" t="s">
        <v>286</v>
      </c>
      <c r="C705" s="294">
        <v>1</v>
      </c>
      <c r="D705" s="296">
        <f>D694</f>
        <v>2050.9899999999998</v>
      </c>
      <c r="E705" s="296">
        <f>C705*D705</f>
        <v>2050.9899999999998</v>
      </c>
      <c r="F705" s="142"/>
      <c r="G705" s="3"/>
      <c r="H705" s="1"/>
      <c r="I705" s="215"/>
      <c r="J705" s="215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1.25" customHeight="1" x14ac:dyDescent="0.25">
      <c r="A706" s="297" t="s">
        <v>324</v>
      </c>
      <c r="B706" s="298" t="s">
        <v>220</v>
      </c>
      <c r="C706" s="303">
        <v>14.75</v>
      </c>
      <c r="D706" s="299"/>
      <c r="E706" s="299"/>
      <c r="F706" s="142"/>
      <c r="G706" s="3"/>
      <c r="H706" s="1"/>
      <c r="I706" s="215"/>
      <c r="J706" s="215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1.25" customHeight="1" x14ac:dyDescent="0.25">
      <c r="A707" s="297" t="s">
        <v>325</v>
      </c>
      <c r="B707" s="298" t="s">
        <v>278</v>
      </c>
      <c r="C707" s="299">
        <f>IFERROR(IF(C696&lt;=C695,E694-(C697/(100*C695)*C696)*E694,E694-E697),0)</f>
        <v>2050.9899999999998</v>
      </c>
      <c r="D707" s="299"/>
      <c r="E707" s="299"/>
      <c r="F707" s="142"/>
      <c r="G707" s="3"/>
      <c r="H707" s="1"/>
      <c r="I707" s="215"/>
      <c r="J707" s="215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1.25" customHeight="1" x14ac:dyDescent="0.25">
      <c r="A708" s="297" t="s">
        <v>326</v>
      </c>
      <c r="B708" s="298" t="s">
        <v>278</v>
      </c>
      <c r="C708" s="299">
        <f>IFERROR(IF(C696&gt;=C695,C707,((((C707)-(E694-E697))*(((C695-C696)+1)/(2*(C695-C696))))+(E694-E697))),0)</f>
        <v>1594.1935071999997</v>
      </c>
      <c r="D708" s="299"/>
      <c r="E708" s="299"/>
      <c r="F708" s="142"/>
      <c r="G708" s="3"/>
      <c r="H708" s="1"/>
      <c r="I708" s="215"/>
      <c r="J708" s="215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1.25" customHeight="1" x14ac:dyDescent="0.25">
      <c r="A709" s="333" t="s">
        <v>327</v>
      </c>
      <c r="B709" s="334" t="s">
        <v>278</v>
      </c>
      <c r="C709" s="334"/>
      <c r="D709" s="335">
        <f>C706*C708/12/100</f>
        <v>19.595295192666661</v>
      </c>
      <c r="E709" s="335">
        <f>D709</f>
        <v>19.595295192666661</v>
      </c>
      <c r="F709" s="142"/>
      <c r="G709" s="3"/>
      <c r="H709" s="1"/>
      <c r="I709" s="215"/>
      <c r="J709" s="215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1.25" customHeight="1" x14ac:dyDescent="0.25">
      <c r="A710" s="300" t="s">
        <v>319</v>
      </c>
      <c r="B710" s="143"/>
      <c r="C710" s="143"/>
      <c r="D710" s="30"/>
      <c r="E710" s="301">
        <f>E709</f>
        <v>19.595295192666661</v>
      </c>
      <c r="F710" s="142"/>
      <c r="G710" s="3"/>
      <c r="H710" s="1"/>
      <c r="I710" s="215"/>
      <c r="J710" s="215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1.25" customHeight="1" x14ac:dyDescent="0.25">
      <c r="A711" s="307" t="s">
        <v>320</v>
      </c>
      <c r="B711" s="336" t="s">
        <v>286</v>
      </c>
      <c r="C711" s="337">
        <f>C700</f>
        <v>4</v>
      </c>
      <c r="D711" s="308">
        <f>E710</f>
        <v>19.595295192666661</v>
      </c>
      <c r="E711" s="301">
        <f>C711*D711</f>
        <v>78.381180770666646</v>
      </c>
      <c r="F711" s="142"/>
      <c r="G711" s="3"/>
      <c r="H711" s="1"/>
      <c r="I711" s="215"/>
      <c r="J711" s="215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1.25" customHeight="1" x14ac:dyDescent="0.25">
      <c r="A712" s="1"/>
      <c r="B712" s="1"/>
      <c r="C712" s="119"/>
      <c r="D712" s="206" t="s">
        <v>255</v>
      </c>
      <c r="E712" s="304">
        <f>$B$101</f>
        <v>1</v>
      </c>
      <c r="F712" s="332">
        <f>E711*E712</f>
        <v>78.381180770666646</v>
      </c>
      <c r="G712" s="3"/>
      <c r="H712" s="1"/>
      <c r="I712" s="215"/>
      <c r="J712" s="215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1.25" customHeight="1" x14ac:dyDescent="0.25">
      <c r="A713" s="1"/>
      <c r="B713" s="1"/>
      <c r="C713" s="1"/>
      <c r="D713" s="3"/>
      <c r="E713" s="3"/>
      <c r="F713" s="3"/>
      <c r="G713" s="3"/>
      <c r="H713" s="1"/>
      <c r="I713" s="215"/>
      <c r="J713" s="215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1.25" customHeight="1" x14ac:dyDescent="0.25">
      <c r="A714" s="1" t="s">
        <v>466</v>
      </c>
      <c r="B714" s="217"/>
      <c r="C714" s="1"/>
      <c r="D714" s="3"/>
      <c r="E714" s="3"/>
      <c r="F714" s="3"/>
      <c r="G714" s="3"/>
      <c r="H714" s="1"/>
      <c r="I714" s="215"/>
      <c r="J714" s="215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1.25" customHeight="1" x14ac:dyDescent="0.25">
      <c r="A715" s="1"/>
      <c r="B715" s="217"/>
      <c r="C715" s="1"/>
      <c r="D715" s="3"/>
      <c r="E715" s="3"/>
      <c r="F715" s="3"/>
      <c r="G715" s="3"/>
      <c r="H715" s="1"/>
      <c r="I715" s="215"/>
      <c r="J715" s="215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340" t="s">
        <v>336</v>
      </c>
      <c r="B716" s="341">
        <f>'0. Qtdades e Custos'!Y61</f>
        <v>550.40713559999995</v>
      </c>
      <c r="C716" s="1"/>
      <c r="D716" s="3"/>
      <c r="E716" s="3"/>
      <c r="F716" s="3"/>
      <c r="G716" s="3"/>
      <c r="H716" s="1"/>
      <c r="I716" s="215"/>
      <c r="J716" s="215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1.25" customHeight="1" x14ac:dyDescent="0.25">
      <c r="A717" s="1"/>
      <c r="B717" s="217"/>
      <c r="C717" s="1"/>
      <c r="D717" s="3"/>
      <c r="E717" s="3"/>
      <c r="F717" s="3"/>
      <c r="G717" s="3"/>
      <c r="H717" s="1"/>
      <c r="I717" s="215"/>
      <c r="J717" s="215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1.25" customHeight="1" x14ac:dyDescent="0.25">
      <c r="A718" s="288" t="s">
        <v>240</v>
      </c>
      <c r="B718" s="289" t="s">
        <v>105</v>
      </c>
      <c r="C718" s="289" t="s">
        <v>337</v>
      </c>
      <c r="D718" s="290" t="s">
        <v>241</v>
      </c>
      <c r="E718" s="290" t="s">
        <v>242</v>
      </c>
      <c r="F718" s="291" t="s">
        <v>467</v>
      </c>
      <c r="G718" s="3"/>
      <c r="H718" s="1"/>
      <c r="I718" s="215"/>
      <c r="J718" s="215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1.25" customHeight="1" x14ac:dyDescent="0.25">
      <c r="A719" s="342" t="s">
        <v>460</v>
      </c>
      <c r="B719" s="343" t="s">
        <v>340</v>
      </c>
      <c r="C719" s="344">
        <f>B716</f>
        <v>550.40713559999995</v>
      </c>
      <c r="D719" s="345">
        <v>6.2</v>
      </c>
      <c r="E719" s="296"/>
      <c r="F719" s="3"/>
      <c r="G719" s="3"/>
      <c r="H719" s="1"/>
      <c r="I719" s="215"/>
      <c r="J719" s="215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346" t="s">
        <v>341</v>
      </c>
      <c r="B720" s="343" t="s">
        <v>342</v>
      </c>
      <c r="C720" s="299">
        <f>C719</f>
        <v>550.40713559999995</v>
      </c>
      <c r="D720" s="347"/>
      <c r="E720" s="299">
        <f>C720*D719</f>
        <v>3412.5242407199999</v>
      </c>
      <c r="F720" s="3"/>
      <c r="G720" s="3"/>
      <c r="H720" s="1"/>
      <c r="I720" s="215"/>
      <c r="J720" s="215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1.25" customHeight="1" x14ac:dyDescent="0.25">
      <c r="A721" s="1"/>
      <c r="B721" s="1"/>
      <c r="C721" s="1"/>
      <c r="D721" s="3"/>
      <c r="E721" s="3"/>
      <c r="F721" s="332">
        <f>SUM(E719:E720)</f>
        <v>3412.5242407199999</v>
      </c>
      <c r="G721" s="3"/>
      <c r="H721" s="1"/>
      <c r="I721" s="215"/>
      <c r="J721" s="215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1.25" customHeight="1" x14ac:dyDescent="0.25">
      <c r="A722" s="1"/>
      <c r="B722" s="1"/>
      <c r="C722" s="1"/>
      <c r="D722" s="3"/>
      <c r="E722" s="3"/>
      <c r="F722" s="3"/>
      <c r="G722" s="3"/>
      <c r="H722" s="1"/>
      <c r="I722" s="215"/>
      <c r="J722" s="215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1.25" customHeight="1" x14ac:dyDescent="0.25">
      <c r="A723" s="1"/>
      <c r="B723" s="1"/>
      <c r="C723" s="1"/>
      <c r="D723" s="3"/>
      <c r="E723" s="3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321" t="s">
        <v>468</v>
      </c>
      <c r="B724" s="322"/>
      <c r="C724" s="322"/>
      <c r="D724" s="261"/>
      <c r="E724" s="323"/>
      <c r="F724" s="332">
        <f>+SUM(F277:F723)</f>
        <v>630376.67993458721</v>
      </c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1.25" customHeight="1" x14ac:dyDescent="0.25">
      <c r="A725" s="1"/>
      <c r="B725" s="1"/>
      <c r="C725" s="1"/>
      <c r="D725" s="3"/>
      <c r="E725" s="3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32" t="s">
        <v>469</v>
      </c>
      <c r="B726" s="32"/>
      <c r="C726" s="32"/>
      <c r="D726" s="31"/>
      <c r="E726" s="31"/>
      <c r="F726" s="30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1.25" customHeight="1" x14ac:dyDescent="0.25">
      <c r="A727" s="1"/>
      <c r="B727" s="1"/>
      <c r="C727" s="1"/>
      <c r="D727" s="3"/>
      <c r="E727" s="3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288" t="s">
        <v>240</v>
      </c>
      <c r="B728" s="289" t="s">
        <v>105</v>
      </c>
      <c r="C728" s="289" t="s">
        <v>55</v>
      </c>
      <c r="D728" s="290" t="s">
        <v>241</v>
      </c>
      <c r="E728" s="290" t="s">
        <v>242</v>
      </c>
      <c r="F728" s="291" t="s">
        <v>470</v>
      </c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297" t="s">
        <v>109</v>
      </c>
      <c r="B729" s="298" t="s">
        <v>286</v>
      </c>
      <c r="C729" s="420">
        <f>'0. Qtdades e Custos'!H83</f>
        <v>22</v>
      </c>
      <c r="D729" s="295">
        <f>VLOOKUP(A729,'0. Qtdades e Custos'!$C$83:$J$86,8,0)</f>
        <v>69.989999999999995</v>
      </c>
      <c r="E729" s="299">
        <f t="shared" ref="E729:E734" si="21">C729*D729</f>
        <v>1539.78</v>
      </c>
      <c r="F729" s="14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297" t="s">
        <v>113</v>
      </c>
      <c r="B730" s="298" t="s">
        <v>286</v>
      </c>
      <c r="C730" s="420">
        <f>'0. Qtdades e Custos'!H84</f>
        <v>22</v>
      </c>
      <c r="D730" s="295">
        <f>VLOOKUP(A730,'0. Qtdades e Custos'!$C$83:$J$86,8,0)</f>
        <v>40</v>
      </c>
      <c r="E730" s="299">
        <f t="shared" si="21"/>
        <v>880</v>
      </c>
      <c r="F730" s="14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297" t="s">
        <v>114</v>
      </c>
      <c r="B731" s="298" t="s">
        <v>286</v>
      </c>
      <c r="C731" s="420">
        <f>'0. Qtdades e Custos'!H85</f>
        <v>22</v>
      </c>
      <c r="D731" s="295">
        <f>VLOOKUP(A731,'0. Qtdades e Custos'!$C$83:$J$86,8,0)</f>
        <v>40.9</v>
      </c>
      <c r="E731" s="299">
        <f t="shared" si="21"/>
        <v>899.8</v>
      </c>
      <c r="F731" s="14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319" t="s">
        <v>115</v>
      </c>
      <c r="B732" s="298" t="s">
        <v>286</v>
      </c>
      <c r="C732" s="420">
        <f>'0. Qtdades e Custos'!H86</f>
        <v>3.6666666666666665</v>
      </c>
      <c r="D732" s="295">
        <f>VLOOKUP(A732,'0. Qtdades e Custos'!$C$83:$J$86,8,0)</f>
        <v>40.49</v>
      </c>
      <c r="E732" s="299">
        <f t="shared" si="21"/>
        <v>148.46333333333334</v>
      </c>
      <c r="F732" s="14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319" t="s">
        <v>155</v>
      </c>
      <c r="B733" s="298" t="s">
        <v>286</v>
      </c>
      <c r="C733" s="420">
        <f>'0. Qtdades e Custos'!P119</f>
        <v>5</v>
      </c>
      <c r="D733" s="295">
        <f>'0. Qtdades e Custos'!E211</f>
        <v>35.1</v>
      </c>
      <c r="E733" s="299">
        <f t="shared" si="21"/>
        <v>175.5</v>
      </c>
      <c r="F733" s="14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297" t="s">
        <v>157</v>
      </c>
      <c r="B734" s="298" t="s">
        <v>286</v>
      </c>
      <c r="C734" s="420">
        <f>'0. Qtdades e Custos'!P120</f>
        <v>2.0833333333333335</v>
      </c>
      <c r="D734" s="295">
        <f>'0. Qtdades e Custos'!E212</f>
        <v>1640.84</v>
      </c>
      <c r="E734" s="299">
        <f t="shared" si="21"/>
        <v>3418.4166666666665</v>
      </c>
      <c r="F734" s="14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32"/>
      <c r="B735" s="32"/>
      <c r="C735" s="32"/>
      <c r="D735" s="32"/>
      <c r="E735" s="31"/>
      <c r="F735" s="332">
        <f>SUM(E729:E734)</f>
        <v>7061.9599999999991</v>
      </c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1.25" customHeight="1" x14ac:dyDescent="0.25">
      <c r="A736" s="1"/>
      <c r="B736" s="1"/>
      <c r="C736" s="1"/>
      <c r="D736" s="3"/>
      <c r="E736" s="3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321" t="s">
        <v>471</v>
      </c>
      <c r="B737" s="322"/>
      <c r="C737" s="322"/>
      <c r="D737" s="261"/>
      <c r="E737" s="323"/>
      <c r="F737" s="332">
        <f>+F735</f>
        <v>7061.9599999999991</v>
      </c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1.25" customHeight="1" x14ac:dyDescent="0.25">
      <c r="A738" s="1"/>
      <c r="B738" s="1"/>
      <c r="C738" s="1"/>
      <c r="D738" s="3"/>
      <c r="E738" s="3"/>
      <c r="F738" s="3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7.25" customHeight="1" x14ac:dyDescent="0.25">
      <c r="A739" s="321" t="s">
        <v>472</v>
      </c>
      <c r="B739" s="329"/>
      <c r="C739" s="329"/>
      <c r="D739" s="330"/>
      <c r="E739" s="331"/>
      <c r="F739" s="317">
        <f>+F191+F269+F724+F737</f>
        <v>1166237.4927195851</v>
      </c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1.25" customHeight="1" x14ac:dyDescent="0.25">
      <c r="A740" s="1"/>
      <c r="B740" s="1"/>
      <c r="C740" s="1"/>
      <c r="D740" s="3"/>
      <c r="E740" s="3"/>
      <c r="F740" s="3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32" t="s">
        <v>473</v>
      </c>
      <c r="B741" s="1"/>
      <c r="C741" s="1"/>
      <c r="D741" s="3"/>
      <c r="E741" s="3"/>
      <c r="F741" s="3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1.25" customHeight="1" x14ac:dyDescent="0.25">
      <c r="A742" s="1"/>
      <c r="B742" s="1"/>
      <c r="C742" s="1"/>
      <c r="D742" s="3"/>
      <c r="E742" s="3"/>
      <c r="F742" s="3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288" t="s">
        <v>240</v>
      </c>
      <c r="B743" s="289" t="s">
        <v>105</v>
      </c>
      <c r="C743" s="289" t="s">
        <v>55</v>
      </c>
      <c r="D743" s="290" t="s">
        <v>241</v>
      </c>
      <c r="E743" s="290" t="s">
        <v>242</v>
      </c>
      <c r="F743" s="291" t="s">
        <v>474</v>
      </c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293" t="s">
        <v>475</v>
      </c>
      <c r="B744" s="294" t="s">
        <v>220</v>
      </c>
      <c r="C744" s="302">
        <f>'9.BDI'!C20*100</f>
        <v>24.84</v>
      </c>
      <c r="D744" s="296">
        <f>+F739</f>
        <v>1166237.4927195851</v>
      </c>
      <c r="E744" s="296">
        <f>C744*D744/100</f>
        <v>289693.39319154492</v>
      </c>
      <c r="F744" s="3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3"/>
      <c r="E745" s="3"/>
      <c r="F745" s="332">
        <f>+E744</f>
        <v>289693.39319154492</v>
      </c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1.25" customHeight="1" x14ac:dyDescent="0.25">
      <c r="A746" s="1"/>
      <c r="B746" s="1"/>
      <c r="C746" s="1"/>
      <c r="D746" s="3"/>
      <c r="E746" s="3"/>
      <c r="F746" s="3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321" t="s">
        <v>476</v>
      </c>
      <c r="B747" s="329"/>
      <c r="C747" s="329"/>
      <c r="D747" s="330"/>
      <c r="E747" s="331"/>
      <c r="F747" s="317">
        <f>F745</f>
        <v>289693.39319154492</v>
      </c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32"/>
      <c r="B748" s="32"/>
      <c r="C748" s="32"/>
      <c r="D748" s="31"/>
      <c r="E748" s="31"/>
      <c r="F748" s="30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32" t="s">
        <v>477</v>
      </c>
      <c r="B749" s="32"/>
      <c r="C749" s="32"/>
      <c r="D749" s="31"/>
      <c r="E749" s="31"/>
      <c r="F749" s="30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32"/>
      <c r="B750" s="32"/>
      <c r="C750" s="32"/>
      <c r="D750" s="31"/>
      <c r="E750" s="31"/>
      <c r="F750" s="30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421" t="s">
        <v>478</v>
      </c>
      <c r="B751" s="287">
        <v>0.4</v>
      </c>
      <c r="C751" s="32"/>
      <c r="D751" s="31"/>
      <c r="E751" s="31"/>
      <c r="F751" s="30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422" t="s">
        <v>479</v>
      </c>
      <c r="B752" s="322"/>
      <c r="C752" s="322"/>
      <c r="D752" s="261"/>
      <c r="E752" s="323"/>
      <c r="F752" s="332">
        <f>'6. Equipe Técnica'!F323</f>
        <v>52768.505897061463</v>
      </c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32"/>
      <c r="B753" s="32"/>
      <c r="C753" s="32"/>
      <c r="D753" s="31"/>
      <c r="E753" s="31"/>
      <c r="F753" s="30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321" t="s">
        <v>480</v>
      </c>
      <c r="B754" s="329"/>
      <c r="C754" s="329"/>
      <c r="D754" s="330"/>
      <c r="E754" s="331"/>
      <c r="F754" s="317">
        <f>B751*F752</f>
        <v>21107.402358824587</v>
      </c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32"/>
      <c r="B755" s="32"/>
      <c r="C755" s="32"/>
      <c r="D755" s="31"/>
      <c r="E755" s="31"/>
      <c r="F755" s="30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1.25" customHeight="1" x14ac:dyDescent="0.25">
      <c r="A756" s="1"/>
      <c r="B756" s="1"/>
      <c r="C756" s="1"/>
      <c r="D756" s="3"/>
      <c r="E756" s="3"/>
      <c r="F756" s="3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4.75" customHeight="1" x14ac:dyDescent="0.25">
      <c r="A757" s="321" t="s">
        <v>481</v>
      </c>
      <c r="B757" s="329"/>
      <c r="C757" s="329"/>
      <c r="D757" s="330"/>
      <c r="E757" s="331"/>
      <c r="F757" s="317">
        <f>F739+F747+F754</f>
        <v>1477038.2882699545</v>
      </c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2"/>
      <c r="B758" s="2"/>
      <c r="C758" s="2"/>
      <c r="D758" s="232"/>
      <c r="E758" s="232"/>
      <c r="F758" s="232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423" t="s">
        <v>482</v>
      </c>
      <c r="B759" s="424"/>
      <c r="C759" s="424"/>
      <c r="D759" s="425">
        <f>'0. Qtdades e Custos'!D5</f>
        <v>900</v>
      </c>
      <c r="E759" s="426" t="s">
        <v>6</v>
      </c>
      <c r="F759" s="3"/>
      <c r="G759" s="3" t="s">
        <v>206</v>
      </c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3"/>
      <c r="E760" s="3"/>
      <c r="F760" s="3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5.5" customHeight="1" x14ac:dyDescent="0.25">
      <c r="A761" s="321" t="s">
        <v>483</v>
      </c>
      <c r="B761" s="322"/>
      <c r="C761" s="322"/>
      <c r="D761" s="261"/>
      <c r="E761" s="427" t="s">
        <v>484</v>
      </c>
      <c r="F761" s="428">
        <f>IFERROR(F757/D759,"-")</f>
        <v>1641.1536536332828</v>
      </c>
      <c r="G761" s="3" t="s">
        <v>206</v>
      </c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3"/>
      <c r="E762" s="3"/>
      <c r="F762" s="3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9.5" customHeight="1" x14ac:dyDescent="0.25">
      <c r="A763" s="1"/>
      <c r="B763" s="1"/>
      <c r="C763" s="1"/>
      <c r="D763" s="3"/>
      <c r="E763" s="3"/>
      <c r="F763" s="224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9.75" customHeight="1" x14ac:dyDescent="0.25">
      <c r="A764" s="1"/>
      <c r="B764" s="1"/>
      <c r="C764" s="1"/>
      <c r="D764" s="3"/>
      <c r="E764" s="3"/>
      <c r="F764" s="3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9.75" customHeight="1" x14ac:dyDescent="0.25">
      <c r="A765" s="1"/>
      <c r="B765" s="1"/>
      <c r="C765" s="1"/>
      <c r="D765" s="3"/>
      <c r="E765" s="3"/>
      <c r="F765" s="3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3"/>
      <c r="E766" s="3"/>
      <c r="F766" s="3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3"/>
      <c r="E767" s="3"/>
      <c r="F767" s="3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3"/>
      <c r="E768" s="3"/>
      <c r="F768" s="3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3"/>
      <c r="E769" s="3"/>
      <c r="F769" s="3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3"/>
      <c r="E770" s="3"/>
      <c r="F770" s="3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3"/>
      <c r="E771" s="3"/>
      <c r="F771" s="3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3"/>
      <c r="E772" s="3"/>
      <c r="F772" s="3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3"/>
      <c r="E773" s="3"/>
      <c r="F773" s="3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3"/>
      <c r="E774" s="3"/>
      <c r="F774" s="3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3"/>
      <c r="E775" s="3"/>
      <c r="F775" s="3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3"/>
      <c r="E776" s="3"/>
      <c r="F776" s="3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3"/>
      <c r="E777" s="3"/>
      <c r="F777" s="3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3"/>
      <c r="E778" s="3"/>
      <c r="F778" s="3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3"/>
      <c r="E779" s="3"/>
      <c r="F779" s="3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3"/>
      <c r="E780" s="3"/>
      <c r="F780" s="3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3"/>
      <c r="E781" s="3"/>
      <c r="F781" s="3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3"/>
      <c r="E782" s="3"/>
      <c r="F782" s="3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3"/>
      <c r="E783" s="3"/>
      <c r="F783" s="3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3"/>
      <c r="E784" s="3"/>
      <c r="F784" s="3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3"/>
      <c r="E785" s="3"/>
      <c r="F785" s="3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3"/>
      <c r="E786" s="3"/>
      <c r="F786" s="3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3"/>
      <c r="E787" s="3"/>
      <c r="F787" s="3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3"/>
      <c r="E788" s="3"/>
      <c r="F788" s="3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3"/>
      <c r="E789" s="3"/>
      <c r="F789" s="3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3"/>
      <c r="E790" s="3"/>
      <c r="F790" s="3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3"/>
      <c r="E791" s="3"/>
      <c r="F791" s="3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3"/>
      <c r="E792" s="3"/>
      <c r="F792" s="3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3"/>
      <c r="E793" s="3"/>
      <c r="F793" s="3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3"/>
      <c r="E794" s="3"/>
      <c r="F794" s="3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9" customHeight="1" x14ac:dyDescent="0.25">
      <c r="A795" s="1"/>
      <c r="B795" s="1"/>
      <c r="C795" s="1"/>
      <c r="D795" s="3"/>
      <c r="E795" s="3"/>
      <c r="F795" s="3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3"/>
      <c r="E796" s="3"/>
      <c r="F796" s="3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3"/>
      <c r="E797" s="3"/>
      <c r="F797" s="3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3"/>
      <c r="E798" s="3"/>
      <c r="F798" s="3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3"/>
      <c r="E799" s="3"/>
      <c r="F799" s="3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3"/>
      <c r="E800" s="3"/>
      <c r="F800" s="3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3"/>
      <c r="E801" s="3"/>
      <c r="F801" s="3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3"/>
      <c r="E802" s="3"/>
      <c r="F802" s="3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3"/>
      <c r="E803" s="3"/>
      <c r="F803" s="3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3"/>
      <c r="E804" s="3"/>
      <c r="F804" s="3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3"/>
      <c r="E805" s="3"/>
      <c r="F805" s="3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3"/>
      <c r="E806" s="3"/>
      <c r="F806" s="3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3"/>
      <c r="E807" s="3"/>
      <c r="F807" s="3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3"/>
      <c r="E808" s="3"/>
      <c r="F808" s="3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3"/>
      <c r="E809" s="3"/>
      <c r="F809" s="3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3"/>
      <c r="E810" s="3"/>
      <c r="F810" s="3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3"/>
      <c r="E811" s="3"/>
      <c r="F811" s="3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3"/>
      <c r="E812" s="3"/>
      <c r="F812" s="3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3"/>
      <c r="E813" s="3"/>
      <c r="F813" s="3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3"/>
      <c r="E814" s="3"/>
      <c r="F814" s="3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3"/>
      <c r="E815" s="3"/>
      <c r="F815" s="3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3"/>
      <c r="E816" s="3"/>
      <c r="F816" s="3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3"/>
      <c r="E817" s="3"/>
      <c r="F817" s="3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3"/>
      <c r="E818" s="3"/>
      <c r="F818" s="3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3"/>
      <c r="E819" s="3"/>
      <c r="F819" s="3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3"/>
      <c r="E820" s="3"/>
      <c r="F820" s="3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3"/>
      <c r="E821" s="3"/>
      <c r="F821" s="3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3"/>
      <c r="E822" s="3"/>
      <c r="F822" s="3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3"/>
      <c r="E823" s="3"/>
      <c r="F823" s="3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3"/>
      <c r="E824" s="3"/>
      <c r="F824" s="3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3"/>
      <c r="E825" s="3"/>
      <c r="F825" s="3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3"/>
      <c r="E826" s="3"/>
      <c r="F826" s="3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3"/>
      <c r="E827" s="3"/>
      <c r="F827" s="3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3"/>
      <c r="E828" s="3"/>
      <c r="F828" s="3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3"/>
      <c r="E829" s="3"/>
      <c r="F829" s="3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3"/>
      <c r="E830" s="3"/>
      <c r="F830" s="3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3"/>
      <c r="E831" s="3"/>
      <c r="F831" s="3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3"/>
      <c r="E832" s="3"/>
      <c r="F832" s="3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3"/>
      <c r="E833" s="3"/>
      <c r="F833" s="3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3"/>
      <c r="E834" s="3"/>
      <c r="F834" s="3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3"/>
      <c r="E835" s="3"/>
      <c r="F835" s="3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3"/>
      <c r="E836" s="3"/>
      <c r="F836" s="3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3"/>
      <c r="E837" s="3"/>
      <c r="F837" s="3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3"/>
      <c r="E838" s="3"/>
      <c r="F838" s="3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3"/>
      <c r="E839" s="3"/>
      <c r="F839" s="3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3"/>
      <c r="E840" s="3"/>
      <c r="F840" s="3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3"/>
      <c r="E841" s="3"/>
      <c r="F841" s="3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3"/>
      <c r="E842" s="3"/>
      <c r="F842" s="3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3"/>
      <c r="E843" s="3"/>
      <c r="F843" s="3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3"/>
      <c r="E844" s="3"/>
      <c r="F844" s="3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3"/>
      <c r="E845" s="3"/>
      <c r="F845" s="3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3"/>
      <c r="E846" s="3"/>
      <c r="F846" s="3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3"/>
      <c r="E847" s="3"/>
      <c r="F847" s="3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3"/>
      <c r="E848" s="3"/>
      <c r="F848" s="3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3"/>
      <c r="E849" s="3"/>
      <c r="F849" s="3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3"/>
      <c r="E850" s="3"/>
      <c r="F850" s="3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3"/>
      <c r="E851" s="3"/>
      <c r="F851" s="3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3"/>
      <c r="E852" s="3"/>
      <c r="F852" s="3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3"/>
      <c r="E853" s="3"/>
      <c r="F853" s="3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3"/>
      <c r="E854" s="3"/>
      <c r="F854" s="3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3"/>
      <c r="E855" s="3"/>
      <c r="F855" s="3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3"/>
      <c r="E856" s="3"/>
      <c r="F856" s="3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3"/>
      <c r="E857" s="3"/>
      <c r="F857" s="3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3"/>
      <c r="E858" s="3"/>
      <c r="F858" s="3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3"/>
      <c r="E859" s="3"/>
      <c r="F859" s="3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3"/>
      <c r="E860" s="3"/>
      <c r="F860" s="3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3"/>
      <c r="E861" s="3"/>
      <c r="F861" s="3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3"/>
      <c r="E862" s="3"/>
      <c r="F862" s="3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3"/>
      <c r="E863" s="3"/>
      <c r="F863" s="3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3"/>
      <c r="E864" s="3"/>
      <c r="F864" s="3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3"/>
      <c r="E865" s="3"/>
      <c r="F865" s="3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3"/>
      <c r="E866" s="3"/>
      <c r="F866" s="3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3"/>
      <c r="E867" s="3"/>
      <c r="F867" s="3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3"/>
      <c r="E868" s="3"/>
      <c r="F868" s="3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3"/>
      <c r="E869" s="3"/>
      <c r="F869" s="3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3"/>
      <c r="E870" s="3"/>
      <c r="F870" s="3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3"/>
      <c r="E871" s="3"/>
      <c r="F871" s="3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3"/>
      <c r="E872" s="3"/>
      <c r="F872" s="3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3"/>
      <c r="E873" s="3"/>
      <c r="F873" s="3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3"/>
      <c r="E874" s="3"/>
      <c r="F874" s="3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3"/>
      <c r="E875" s="3"/>
      <c r="F875" s="3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3"/>
      <c r="E876" s="3"/>
      <c r="F876" s="3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3"/>
      <c r="E877" s="3"/>
      <c r="F877" s="3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3"/>
      <c r="E878" s="3"/>
      <c r="F878" s="3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3"/>
      <c r="E879" s="3"/>
      <c r="F879" s="3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3"/>
      <c r="E880" s="3"/>
      <c r="F880" s="3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3"/>
      <c r="E881" s="3"/>
      <c r="F881" s="3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3"/>
      <c r="E882" s="3"/>
      <c r="F882" s="3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3"/>
      <c r="E883" s="3"/>
      <c r="F883" s="3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3"/>
      <c r="E884" s="3"/>
      <c r="F884" s="3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3"/>
      <c r="E885" s="3"/>
      <c r="F885" s="3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3"/>
      <c r="E886" s="3"/>
      <c r="F886" s="3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3"/>
      <c r="E887" s="3"/>
      <c r="F887" s="3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3"/>
      <c r="E888" s="3"/>
      <c r="F888" s="3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3"/>
      <c r="E889" s="3"/>
      <c r="F889" s="3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3"/>
      <c r="E890" s="3"/>
      <c r="F890" s="3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3"/>
      <c r="E891" s="3"/>
      <c r="F891" s="3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3"/>
      <c r="E892" s="3"/>
      <c r="F892" s="3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3"/>
      <c r="E893" s="3"/>
      <c r="F893" s="3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3"/>
      <c r="E894" s="3"/>
      <c r="F894" s="3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3"/>
      <c r="E895" s="3"/>
      <c r="F895" s="3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3"/>
      <c r="E896" s="3"/>
      <c r="F896" s="3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3"/>
      <c r="E897" s="3"/>
      <c r="F897" s="3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3"/>
      <c r="E898" s="3"/>
      <c r="F898" s="3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3"/>
      <c r="E899" s="3"/>
      <c r="F899" s="3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3"/>
      <c r="E900" s="3"/>
      <c r="F900" s="3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3"/>
      <c r="E901" s="3"/>
      <c r="F901" s="3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3"/>
      <c r="E902" s="3"/>
      <c r="F902" s="3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3"/>
      <c r="E903" s="3"/>
      <c r="F903" s="3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3"/>
      <c r="E904" s="3"/>
      <c r="F904" s="3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3"/>
      <c r="E905" s="3"/>
      <c r="F905" s="3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3"/>
      <c r="E906" s="3"/>
      <c r="F906" s="3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3"/>
      <c r="E907" s="3"/>
      <c r="F907" s="3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3"/>
      <c r="E908" s="3"/>
      <c r="F908" s="3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3"/>
      <c r="E909" s="3"/>
      <c r="F909" s="3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3"/>
      <c r="E910" s="3"/>
      <c r="F910" s="3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3"/>
      <c r="E911" s="3"/>
      <c r="F911" s="3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3"/>
      <c r="E912" s="3"/>
      <c r="F912" s="3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3"/>
      <c r="E913" s="3"/>
      <c r="F913" s="3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3"/>
      <c r="E914" s="3"/>
      <c r="F914" s="3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3"/>
      <c r="E915" s="3"/>
      <c r="F915" s="3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3"/>
      <c r="E916" s="3"/>
      <c r="F916" s="3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3"/>
      <c r="E917" s="3"/>
      <c r="F917" s="3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3"/>
      <c r="E918" s="3"/>
      <c r="F918" s="3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3"/>
      <c r="E919" s="3"/>
      <c r="F919" s="3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3"/>
      <c r="E920" s="3"/>
      <c r="F920" s="3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3"/>
      <c r="E921" s="3"/>
      <c r="F921" s="3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3"/>
      <c r="E922" s="3"/>
      <c r="F922" s="3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3"/>
      <c r="E923" s="3"/>
      <c r="F923" s="3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3"/>
      <c r="E924" s="3"/>
      <c r="F924" s="3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3"/>
      <c r="E925" s="3"/>
      <c r="F925" s="3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3"/>
      <c r="E926" s="3"/>
      <c r="F926" s="3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3"/>
      <c r="E927" s="3"/>
      <c r="F927" s="3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3"/>
      <c r="E928" s="3"/>
      <c r="F928" s="3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3"/>
      <c r="E929" s="3"/>
      <c r="F929" s="3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3"/>
      <c r="E930" s="3"/>
      <c r="F930" s="3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3"/>
      <c r="E931" s="3"/>
      <c r="F931" s="3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3"/>
      <c r="E932" s="3"/>
      <c r="F932" s="3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3"/>
      <c r="E933" s="3"/>
      <c r="F933" s="3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3"/>
      <c r="E934" s="3"/>
      <c r="F934" s="3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3"/>
      <c r="E935" s="3"/>
      <c r="F935" s="3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3"/>
      <c r="E936" s="3"/>
      <c r="F936" s="3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3"/>
      <c r="E937" s="3"/>
      <c r="F937" s="3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3"/>
      <c r="E938" s="3"/>
      <c r="F938" s="3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3"/>
      <c r="E939" s="3"/>
      <c r="F939" s="3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3"/>
      <c r="E940" s="3"/>
      <c r="F940" s="3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3"/>
      <c r="E941" s="3"/>
      <c r="F941" s="3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3"/>
      <c r="E942" s="3"/>
      <c r="F942" s="3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3"/>
      <c r="E943" s="3"/>
      <c r="F943" s="3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3"/>
      <c r="E944" s="3"/>
      <c r="F944" s="3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3"/>
      <c r="E945" s="3"/>
      <c r="F945" s="3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3"/>
      <c r="E946" s="3"/>
      <c r="F946" s="3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3"/>
      <c r="E947" s="3"/>
      <c r="F947" s="3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3"/>
      <c r="E948" s="3"/>
      <c r="F948" s="3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3"/>
      <c r="E949" s="3"/>
      <c r="F949" s="3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3"/>
      <c r="E950" s="3"/>
      <c r="F950" s="3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3"/>
      <c r="E951" s="3"/>
      <c r="F951" s="3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3"/>
      <c r="E952" s="3"/>
      <c r="F952" s="3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3"/>
      <c r="E953" s="3"/>
      <c r="F953" s="3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3"/>
      <c r="E954" s="3"/>
      <c r="F954" s="3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3"/>
      <c r="E955" s="3"/>
      <c r="F955" s="3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3"/>
      <c r="E956" s="3"/>
      <c r="F956" s="3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3"/>
      <c r="E957" s="3"/>
      <c r="F957" s="3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3"/>
      <c r="E958" s="3"/>
      <c r="F958" s="3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3"/>
      <c r="E959" s="3"/>
      <c r="F959" s="3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3"/>
      <c r="E960" s="3"/>
      <c r="F960" s="3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3"/>
      <c r="E961" s="3"/>
      <c r="F961" s="3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3"/>
      <c r="E962" s="3"/>
      <c r="F962" s="3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3"/>
      <c r="E963" s="3"/>
      <c r="F963" s="3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3"/>
      <c r="E964" s="3"/>
      <c r="F964" s="3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3"/>
      <c r="E965" s="3"/>
      <c r="F965" s="3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3"/>
      <c r="E966" s="3"/>
      <c r="F966" s="3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3"/>
      <c r="E967" s="3"/>
      <c r="F967" s="3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3"/>
      <c r="E968" s="3"/>
      <c r="F968" s="3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3"/>
      <c r="E969" s="3"/>
      <c r="F969" s="3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3"/>
      <c r="E970" s="3"/>
      <c r="F970" s="3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3"/>
      <c r="E971" s="3"/>
      <c r="F971" s="3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3"/>
      <c r="E972" s="3"/>
      <c r="F972" s="3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3"/>
      <c r="E973" s="3"/>
      <c r="F973" s="3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3"/>
      <c r="E974" s="3"/>
      <c r="F974" s="3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3"/>
      <c r="E975" s="3"/>
      <c r="F975" s="3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3"/>
      <c r="E976" s="3"/>
      <c r="F976" s="3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3"/>
      <c r="E977" s="3"/>
      <c r="F977" s="3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3"/>
      <c r="E978" s="3"/>
      <c r="F978" s="3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3"/>
      <c r="E979" s="3"/>
      <c r="F979" s="3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3"/>
      <c r="E980" s="3"/>
      <c r="F980" s="3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3"/>
      <c r="E981" s="3"/>
      <c r="F981" s="3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3"/>
      <c r="E982" s="3"/>
      <c r="F982" s="3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3"/>
      <c r="E983" s="3"/>
      <c r="F983" s="3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3"/>
      <c r="E984" s="3"/>
      <c r="F984" s="3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3"/>
      <c r="E985" s="3"/>
      <c r="F985" s="3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3"/>
      <c r="E986" s="3"/>
      <c r="F986" s="3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3"/>
      <c r="E987" s="3"/>
      <c r="F987" s="3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3"/>
      <c r="E988" s="3"/>
      <c r="F988" s="3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3"/>
      <c r="E989" s="3"/>
      <c r="F989" s="3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3"/>
      <c r="E990" s="3"/>
      <c r="F990" s="3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3"/>
      <c r="E991" s="3"/>
      <c r="F991" s="3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3"/>
      <c r="E992" s="3"/>
      <c r="F992" s="3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3"/>
      <c r="E993" s="3"/>
      <c r="F993" s="3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3"/>
      <c r="E994" s="3"/>
      <c r="F994" s="3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3"/>
      <c r="E995" s="3"/>
      <c r="F995" s="3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3"/>
      <c r="E996" s="3"/>
      <c r="F996" s="3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3"/>
      <c r="E997" s="3"/>
      <c r="F997" s="3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3"/>
      <c r="E998" s="3"/>
      <c r="F998" s="3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3"/>
      <c r="E999" s="3"/>
      <c r="F999" s="3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1"/>
      <c r="D1000" s="3"/>
      <c r="E1000" s="3"/>
      <c r="F1000" s="3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 x14ac:dyDescent="0.25">
      <c r="A1001" s="1"/>
      <c r="B1001" s="1"/>
      <c r="C1001" s="1"/>
      <c r="D1001" s="3"/>
      <c r="E1001" s="3"/>
      <c r="F1001" s="3"/>
      <c r="G1001" s="3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2.75" customHeight="1" x14ac:dyDescent="0.25">
      <c r="A1002" s="1"/>
      <c r="B1002" s="1"/>
      <c r="C1002" s="1"/>
      <c r="D1002" s="3"/>
      <c r="E1002" s="3"/>
      <c r="F1002" s="3"/>
      <c r="G1002" s="3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2.75" customHeight="1" x14ac:dyDescent="0.25">
      <c r="A1003" s="1"/>
      <c r="B1003" s="1"/>
      <c r="C1003" s="1"/>
      <c r="D1003" s="3"/>
      <c r="E1003" s="3"/>
      <c r="F1003" s="3"/>
      <c r="G1003" s="3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2.75" customHeight="1" x14ac:dyDescent="0.25">
      <c r="A1004" s="1"/>
      <c r="B1004" s="1"/>
      <c r="C1004" s="1"/>
      <c r="D1004" s="3"/>
      <c r="E1004" s="3"/>
      <c r="F1004" s="3"/>
      <c r="G1004" s="3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2.75" customHeight="1" x14ac:dyDescent="0.25">
      <c r="A1005" s="1"/>
      <c r="B1005" s="1"/>
      <c r="C1005" s="1"/>
      <c r="D1005" s="3"/>
      <c r="E1005" s="3"/>
      <c r="F1005" s="3"/>
      <c r="G1005" s="3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2.75" customHeight="1" x14ac:dyDescent="0.25">
      <c r="A1006" s="1"/>
      <c r="B1006" s="1"/>
      <c r="C1006" s="1"/>
      <c r="D1006" s="3"/>
      <c r="E1006" s="3"/>
      <c r="F1006" s="3"/>
      <c r="G1006" s="3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2.75" customHeight="1" x14ac:dyDescent="0.25">
      <c r="A1007" s="1"/>
      <c r="B1007" s="1"/>
      <c r="C1007" s="1"/>
      <c r="D1007" s="3"/>
      <c r="E1007" s="3"/>
      <c r="F1007" s="3"/>
      <c r="G1007" s="3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2.75" customHeight="1" x14ac:dyDescent="0.25">
      <c r="A1008" s="1"/>
      <c r="B1008" s="1"/>
      <c r="C1008" s="1"/>
      <c r="D1008" s="3"/>
      <c r="E1008" s="3"/>
      <c r="F1008" s="3"/>
      <c r="G1008" s="3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2.75" customHeight="1" x14ac:dyDescent="0.25">
      <c r="A1009" s="1"/>
      <c r="B1009" s="1"/>
      <c r="C1009" s="1"/>
      <c r="D1009" s="3"/>
      <c r="E1009" s="3"/>
      <c r="F1009" s="3"/>
      <c r="G1009" s="3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2.75" customHeight="1" x14ac:dyDescent="0.25">
      <c r="A1010" s="1"/>
      <c r="B1010" s="1"/>
      <c r="C1010" s="1"/>
      <c r="D1010" s="3"/>
      <c r="E1010" s="3"/>
      <c r="F1010" s="3"/>
      <c r="G1010" s="3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2.75" customHeight="1" x14ac:dyDescent="0.25">
      <c r="A1011" s="1"/>
      <c r="B1011" s="1"/>
      <c r="C1011" s="1"/>
      <c r="D1011" s="3"/>
      <c r="E1011" s="3"/>
      <c r="F1011" s="3"/>
      <c r="G1011" s="3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2.75" customHeight="1" x14ac:dyDescent="0.25">
      <c r="A1012" s="1"/>
      <c r="B1012" s="1"/>
      <c r="C1012" s="1"/>
      <c r="D1012" s="3"/>
      <c r="E1012" s="3"/>
      <c r="F1012" s="3"/>
      <c r="G1012" s="3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2.75" customHeight="1" x14ac:dyDescent="0.25">
      <c r="A1013" s="1"/>
      <c r="B1013" s="1"/>
      <c r="C1013" s="1"/>
      <c r="D1013" s="3"/>
      <c r="E1013" s="3"/>
      <c r="F1013" s="3"/>
      <c r="G1013" s="3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2.75" customHeight="1" x14ac:dyDescent="0.25">
      <c r="A1014" s="1"/>
      <c r="B1014" s="1"/>
      <c r="C1014" s="1"/>
      <c r="D1014" s="3"/>
      <c r="E1014" s="3"/>
      <c r="F1014" s="3"/>
      <c r="G1014" s="3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2.75" customHeight="1" x14ac:dyDescent="0.25">
      <c r="A1015" s="1"/>
      <c r="B1015" s="1"/>
      <c r="C1015" s="1"/>
      <c r="D1015" s="3"/>
      <c r="E1015" s="3"/>
      <c r="F1015" s="3"/>
      <c r="G1015" s="3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2.75" customHeight="1" x14ac:dyDescent="0.25">
      <c r="A1016" s="1"/>
      <c r="B1016" s="1"/>
      <c r="C1016" s="1"/>
      <c r="D1016" s="3"/>
      <c r="E1016" s="3"/>
      <c r="F1016" s="3"/>
      <c r="G1016" s="3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2.75" customHeight="1" x14ac:dyDescent="0.25">
      <c r="A1017" s="1"/>
      <c r="B1017" s="1"/>
      <c r="C1017" s="1"/>
      <c r="D1017" s="3"/>
      <c r="E1017" s="3"/>
      <c r="F1017" s="3"/>
      <c r="G1017" s="3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2.75" customHeight="1" x14ac:dyDescent="0.25">
      <c r="A1018" s="1"/>
      <c r="B1018" s="1"/>
      <c r="C1018" s="1"/>
      <c r="D1018" s="3"/>
      <c r="E1018" s="3"/>
      <c r="F1018" s="3"/>
      <c r="G1018" s="3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2.75" customHeight="1" x14ac:dyDescent="0.25">
      <c r="A1019" s="1"/>
      <c r="B1019" s="1"/>
      <c r="C1019" s="1"/>
      <c r="D1019" s="3"/>
      <c r="E1019" s="3"/>
      <c r="F1019" s="3"/>
      <c r="G1019" s="3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2.75" customHeight="1" x14ac:dyDescent="0.25">
      <c r="A1020" s="1"/>
      <c r="B1020" s="1"/>
      <c r="C1020" s="1"/>
      <c r="D1020" s="3"/>
      <c r="E1020" s="3"/>
      <c r="F1020" s="3"/>
      <c r="G1020" s="3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2.75" customHeight="1" x14ac:dyDescent="0.25">
      <c r="A1021" s="1"/>
      <c r="B1021" s="1"/>
      <c r="C1021" s="1"/>
      <c r="D1021" s="3"/>
      <c r="E1021" s="3"/>
      <c r="F1021" s="3"/>
      <c r="G1021" s="3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2.75" customHeight="1" x14ac:dyDescent="0.25">
      <c r="A1022" s="1"/>
      <c r="B1022" s="1"/>
      <c r="C1022" s="1"/>
      <c r="D1022" s="3"/>
      <c r="E1022" s="3"/>
      <c r="F1022" s="3"/>
      <c r="G1022" s="3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  <row r="1023" spans="1:26" ht="12.75" customHeight="1" x14ac:dyDescent="0.25">
      <c r="A1023" s="1"/>
      <c r="B1023" s="1"/>
      <c r="C1023" s="1"/>
      <c r="D1023" s="3"/>
      <c r="E1023" s="3"/>
      <c r="F1023" s="3"/>
      <c r="G1023" s="3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</row>
    <row r="1024" spans="1:26" ht="12.75" customHeight="1" x14ac:dyDescent="0.25">
      <c r="A1024" s="1"/>
      <c r="B1024" s="1"/>
      <c r="C1024" s="1"/>
      <c r="D1024" s="3"/>
      <c r="E1024" s="3"/>
      <c r="F1024" s="3"/>
      <c r="G1024" s="3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</row>
    <row r="1025" spans="1:26" ht="12.75" customHeight="1" x14ac:dyDescent="0.25">
      <c r="A1025" s="1"/>
      <c r="B1025" s="1"/>
      <c r="C1025" s="1"/>
      <c r="D1025" s="3"/>
      <c r="E1025" s="3"/>
      <c r="F1025" s="3"/>
      <c r="G1025" s="3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</row>
    <row r="1026" spans="1:26" ht="12.75" customHeight="1" x14ac:dyDescent="0.25">
      <c r="A1026" s="1"/>
      <c r="B1026" s="1"/>
      <c r="C1026" s="1"/>
      <c r="D1026" s="3"/>
      <c r="E1026" s="3"/>
      <c r="F1026" s="3"/>
      <c r="G1026" s="3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</row>
    <row r="1027" spans="1:26" ht="12.75" customHeight="1" x14ac:dyDescent="0.25">
      <c r="A1027" s="1"/>
      <c r="B1027" s="1"/>
      <c r="C1027" s="1"/>
      <c r="D1027" s="3"/>
      <c r="E1027" s="3"/>
      <c r="F1027" s="3"/>
      <c r="G1027" s="3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</row>
    <row r="1028" spans="1:26" ht="12.75" customHeight="1" x14ac:dyDescent="0.25">
      <c r="A1028" s="1"/>
      <c r="B1028" s="1"/>
      <c r="C1028" s="1"/>
      <c r="D1028" s="3"/>
      <c r="E1028" s="3"/>
      <c r="F1028" s="3"/>
      <c r="G1028" s="3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</row>
    <row r="1029" spans="1:26" ht="12.75" customHeight="1" x14ac:dyDescent="0.25">
      <c r="A1029" s="1"/>
      <c r="B1029" s="1"/>
      <c r="C1029" s="1"/>
      <c r="D1029" s="3"/>
      <c r="E1029" s="3"/>
      <c r="F1029" s="3"/>
      <c r="G1029" s="3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</row>
    <row r="1030" spans="1:26" ht="12.75" customHeight="1" x14ac:dyDescent="0.25">
      <c r="A1030" s="1"/>
      <c r="B1030" s="1"/>
      <c r="C1030" s="1"/>
      <c r="D1030" s="3"/>
      <c r="E1030" s="3"/>
      <c r="F1030" s="3"/>
      <c r="G1030" s="3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</row>
    <row r="1031" spans="1:26" ht="12.75" customHeight="1" x14ac:dyDescent="0.25">
      <c r="A1031" s="1"/>
      <c r="B1031" s="1"/>
      <c r="C1031" s="1"/>
      <c r="D1031" s="3"/>
      <c r="E1031" s="3"/>
      <c r="F1031" s="3"/>
      <c r="G1031" s="3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</row>
    <row r="1032" spans="1:26" ht="12.75" customHeight="1" x14ac:dyDescent="0.25">
      <c r="A1032" s="1"/>
      <c r="B1032" s="1"/>
      <c r="C1032" s="1"/>
      <c r="D1032" s="3"/>
      <c r="E1032" s="3"/>
      <c r="F1032" s="3"/>
      <c r="G1032" s="3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</row>
    <row r="1033" spans="1:26" ht="12.75" customHeight="1" x14ac:dyDescent="0.25">
      <c r="A1033" s="1"/>
      <c r="B1033" s="1"/>
      <c r="C1033" s="1"/>
      <c r="D1033" s="3"/>
      <c r="E1033" s="3"/>
      <c r="F1033" s="3"/>
      <c r="G1033" s="3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</row>
    <row r="1034" spans="1:26" ht="12.75" customHeight="1" x14ac:dyDescent="0.25">
      <c r="A1034" s="1"/>
      <c r="B1034" s="1"/>
      <c r="C1034" s="1"/>
      <c r="D1034" s="3"/>
      <c r="E1034" s="3"/>
      <c r="F1034" s="3"/>
      <c r="G1034" s="3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</row>
    <row r="1035" spans="1:26" ht="12.75" customHeight="1" x14ac:dyDescent="0.25">
      <c r="A1035" s="1"/>
      <c r="B1035" s="1"/>
      <c r="C1035" s="1"/>
      <c r="D1035" s="3"/>
      <c r="E1035" s="3"/>
      <c r="F1035" s="3"/>
      <c r="G1035" s="3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</row>
    <row r="1036" spans="1:26" ht="12.75" customHeight="1" x14ac:dyDescent="0.25">
      <c r="A1036" s="1"/>
      <c r="B1036" s="1"/>
      <c r="C1036" s="1"/>
      <c r="D1036" s="3"/>
      <c r="E1036" s="3"/>
      <c r="F1036" s="3"/>
      <c r="G1036" s="3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</row>
    <row r="1037" spans="1:26" ht="12.75" customHeight="1" x14ac:dyDescent="0.25">
      <c r="A1037" s="1"/>
      <c r="B1037" s="1"/>
      <c r="C1037" s="1"/>
      <c r="D1037" s="3"/>
      <c r="E1037" s="3"/>
      <c r="F1037" s="3"/>
      <c r="G1037" s="3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</row>
    <row r="1038" spans="1:26" ht="12.75" customHeight="1" x14ac:dyDescent="0.25">
      <c r="A1038" s="1"/>
      <c r="B1038" s="1"/>
      <c r="C1038" s="1"/>
      <c r="D1038" s="3"/>
      <c r="E1038" s="3"/>
      <c r="F1038" s="3"/>
      <c r="G1038" s="3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</row>
    <row r="1039" spans="1:26" ht="12.75" customHeight="1" x14ac:dyDescent="0.25">
      <c r="A1039" s="1"/>
      <c r="B1039" s="1"/>
      <c r="C1039" s="1"/>
      <c r="D1039" s="3"/>
      <c r="E1039" s="3"/>
      <c r="F1039" s="3"/>
      <c r="G1039" s="3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</row>
    <row r="1040" spans="1:26" ht="12.75" customHeight="1" x14ac:dyDescent="0.25">
      <c r="A1040" s="1"/>
      <c r="B1040" s="1"/>
      <c r="C1040" s="1"/>
      <c r="D1040" s="3"/>
      <c r="E1040" s="3"/>
      <c r="F1040" s="3"/>
      <c r="G1040" s="3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</row>
    <row r="1041" spans="1:26" ht="12.75" customHeight="1" x14ac:dyDescent="0.25">
      <c r="A1041" s="1"/>
      <c r="B1041" s="1"/>
      <c r="C1041" s="1"/>
      <c r="D1041" s="3"/>
      <c r="E1041" s="3"/>
      <c r="F1041" s="3"/>
      <c r="G1041" s="3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</row>
    <row r="1042" spans="1:26" ht="12.75" customHeight="1" x14ac:dyDescent="0.25">
      <c r="A1042" s="1"/>
      <c r="B1042" s="1"/>
      <c r="C1042" s="1"/>
      <c r="D1042" s="3"/>
      <c r="E1042" s="3"/>
      <c r="F1042" s="3"/>
      <c r="G1042" s="3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</row>
    <row r="1043" spans="1:26" ht="12.75" customHeight="1" x14ac:dyDescent="0.25">
      <c r="A1043" s="1"/>
      <c r="B1043" s="1"/>
      <c r="C1043" s="1"/>
      <c r="D1043" s="3"/>
      <c r="E1043" s="3"/>
      <c r="F1043" s="3"/>
      <c r="G1043" s="3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</row>
    <row r="1044" spans="1:26" ht="12.75" customHeight="1" x14ac:dyDescent="0.25">
      <c r="A1044" s="1"/>
      <c r="B1044" s="1"/>
      <c r="C1044" s="1"/>
      <c r="D1044" s="3"/>
      <c r="E1044" s="3"/>
      <c r="F1044" s="3"/>
      <c r="G1044" s="3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</row>
    <row r="1045" spans="1:26" ht="12.75" customHeight="1" x14ac:dyDescent="0.25">
      <c r="A1045" s="1"/>
      <c r="B1045" s="1"/>
      <c r="C1045" s="1"/>
      <c r="D1045" s="3"/>
      <c r="E1045" s="3"/>
      <c r="F1045" s="3"/>
      <c r="G1045" s="3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</row>
    <row r="1046" spans="1:26" ht="12.75" customHeight="1" x14ac:dyDescent="0.25">
      <c r="A1046" s="1"/>
      <c r="B1046" s="1"/>
      <c r="C1046" s="1"/>
      <c r="D1046" s="3"/>
      <c r="E1046" s="3"/>
      <c r="F1046" s="3"/>
      <c r="G1046" s="3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</row>
    <row r="1047" spans="1:26" ht="12.75" customHeight="1" x14ac:dyDescent="0.25">
      <c r="A1047" s="1"/>
      <c r="B1047" s="1"/>
      <c r="C1047" s="1"/>
      <c r="D1047" s="3"/>
      <c r="E1047" s="3"/>
      <c r="F1047" s="3"/>
      <c r="G1047" s="3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</row>
    <row r="1048" spans="1:26" ht="12.75" customHeight="1" x14ac:dyDescent="0.25">
      <c r="A1048" s="1"/>
      <c r="B1048" s="1"/>
      <c r="C1048" s="1"/>
      <c r="D1048" s="3"/>
      <c r="E1048" s="3"/>
      <c r="F1048" s="3"/>
      <c r="G1048" s="3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</row>
    <row r="1049" spans="1:26" ht="12.75" customHeight="1" x14ac:dyDescent="0.25">
      <c r="A1049" s="1"/>
      <c r="B1049" s="1"/>
      <c r="C1049" s="1"/>
      <c r="D1049" s="3"/>
      <c r="E1049" s="3"/>
      <c r="F1049" s="3"/>
      <c r="G1049" s="3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</row>
    <row r="1050" spans="1:26" ht="12.75" customHeight="1" x14ac:dyDescent="0.25">
      <c r="A1050" s="1"/>
      <c r="B1050" s="1"/>
      <c r="C1050" s="1"/>
      <c r="D1050" s="3"/>
      <c r="E1050" s="3"/>
      <c r="F1050" s="3"/>
      <c r="G1050" s="3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</row>
    <row r="1051" spans="1:26" ht="12.75" customHeight="1" x14ac:dyDescent="0.25">
      <c r="A1051" s="1"/>
      <c r="B1051" s="1"/>
      <c r="C1051" s="1"/>
      <c r="D1051" s="3"/>
      <c r="E1051" s="3"/>
      <c r="F1051" s="3"/>
      <c r="G1051" s="3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</row>
    <row r="1052" spans="1:26" ht="12.75" customHeight="1" x14ac:dyDescent="0.25">
      <c r="A1052" s="1"/>
      <c r="B1052" s="1"/>
      <c r="C1052" s="1"/>
      <c r="D1052" s="3"/>
      <c r="E1052" s="3"/>
      <c r="F1052" s="3"/>
      <c r="G1052" s="3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</row>
    <row r="1053" spans="1:26" ht="12.75" customHeight="1" x14ac:dyDescent="0.25">
      <c r="A1053" s="1"/>
      <c r="B1053" s="1"/>
      <c r="C1053" s="1"/>
      <c r="D1053" s="3"/>
      <c r="E1053" s="3"/>
      <c r="F1053" s="3"/>
      <c r="G1053" s="3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</row>
    <row r="1054" spans="1:26" ht="12.75" customHeight="1" x14ac:dyDescent="0.25">
      <c r="A1054" s="1"/>
      <c r="B1054" s="1"/>
      <c r="C1054" s="1"/>
      <c r="D1054" s="3"/>
      <c r="E1054" s="3"/>
      <c r="F1054" s="3"/>
      <c r="G1054" s="3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</row>
    <row r="1055" spans="1:26" ht="12.75" customHeight="1" x14ac:dyDescent="0.25">
      <c r="A1055" s="1"/>
      <c r="B1055" s="1"/>
      <c r="C1055" s="1"/>
      <c r="D1055" s="3"/>
      <c r="E1055" s="3"/>
      <c r="F1055" s="3"/>
      <c r="G1055" s="3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</row>
    <row r="1056" spans="1:26" ht="12.75" customHeight="1" x14ac:dyDescent="0.25">
      <c r="A1056" s="1"/>
      <c r="B1056" s="1"/>
      <c r="C1056" s="1"/>
      <c r="D1056" s="3"/>
      <c r="E1056" s="3"/>
      <c r="F1056" s="3"/>
      <c r="G1056" s="3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</row>
    <row r="1057" spans="1:26" ht="12.75" customHeight="1" x14ac:dyDescent="0.25">
      <c r="A1057" s="1"/>
      <c r="B1057" s="1"/>
      <c r="C1057" s="1"/>
      <c r="D1057" s="3"/>
      <c r="E1057" s="3"/>
      <c r="F1057" s="3"/>
      <c r="G1057" s="3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</row>
    <row r="1058" spans="1:26" ht="12.75" customHeight="1" x14ac:dyDescent="0.25">
      <c r="A1058" s="1"/>
      <c r="B1058" s="1"/>
      <c r="C1058" s="1"/>
      <c r="D1058" s="3"/>
      <c r="E1058" s="3"/>
      <c r="F1058" s="3"/>
      <c r="G1058" s="3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</row>
    <row r="1059" spans="1:26" ht="12.75" customHeight="1" x14ac:dyDescent="0.25">
      <c r="A1059" s="1"/>
      <c r="B1059" s="1"/>
      <c r="C1059" s="1"/>
      <c r="D1059" s="3"/>
      <c r="E1059" s="3"/>
      <c r="F1059" s="3"/>
      <c r="G1059" s="3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</row>
    <row r="1060" spans="1:26" ht="12.75" customHeight="1" x14ac:dyDescent="0.25">
      <c r="A1060" s="1"/>
      <c r="B1060" s="1"/>
      <c r="C1060" s="1"/>
      <c r="D1060" s="3"/>
      <c r="E1060" s="3"/>
      <c r="F1060" s="3"/>
      <c r="G1060" s="3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</row>
    <row r="1061" spans="1:26" ht="12.75" customHeight="1" x14ac:dyDescent="0.25">
      <c r="A1061" s="1"/>
      <c r="B1061" s="1"/>
      <c r="C1061" s="1"/>
      <c r="D1061" s="3"/>
      <c r="E1061" s="3"/>
      <c r="F1061" s="3"/>
      <c r="G1061" s="3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</row>
    <row r="1062" spans="1:26" ht="12.75" customHeight="1" x14ac:dyDescent="0.25">
      <c r="A1062" s="1"/>
      <c r="B1062" s="1"/>
      <c r="C1062" s="1"/>
      <c r="D1062" s="3"/>
      <c r="E1062" s="3"/>
      <c r="F1062" s="3"/>
      <c r="G1062" s="3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</row>
    <row r="1063" spans="1:26" ht="12.75" customHeight="1" x14ac:dyDescent="0.25">
      <c r="A1063" s="1"/>
      <c r="B1063" s="1"/>
      <c r="C1063" s="1"/>
      <c r="D1063" s="3"/>
      <c r="E1063" s="3"/>
      <c r="F1063" s="3"/>
      <c r="G1063" s="3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</row>
    <row r="1064" spans="1:26" ht="12.75" customHeight="1" x14ac:dyDescent="0.25">
      <c r="A1064" s="1"/>
      <c r="B1064" s="1"/>
      <c r="C1064" s="1"/>
      <c r="D1064" s="3"/>
      <c r="E1064" s="3"/>
      <c r="F1064" s="3"/>
      <c r="G1064" s="3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</row>
    <row r="1065" spans="1:26" ht="12.75" customHeight="1" x14ac:dyDescent="0.25">
      <c r="A1065" s="1"/>
      <c r="B1065" s="1"/>
      <c r="C1065" s="1"/>
      <c r="D1065" s="3"/>
      <c r="E1065" s="3"/>
      <c r="F1065" s="3"/>
      <c r="G1065" s="3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</row>
    <row r="1066" spans="1:26" ht="12.75" customHeight="1" x14ac:dyDescent="0.25">
      <c r="A1066" s="1"/>
      <c r="B1066" s="1"/>
      <c r="C1066" s="1"/>
      <c r="D1066" s="3"/>
      <c r="E1066" s="3"/>
      <c r="F1066" s="3"/>
      <c r="G1066" s="3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</row>
    <row r="1067" spans="1:26" ht="12.75" customHeight="1" x14ac:dyDescent="0.25">
      <c r="A1067" s="1"/>
      <c r="B1067" s="1"/>
      <c r="C1067" s="1"/>
      <c r="D1067" s="3"/>
      <c r="E1067" s="3"/>
      <c r="F1067" s="3"/>
      <c r="G1067" s="3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</row>
    <row r="1068" spans="1:26" ht="12.75" customHeight="1" x14ac:dyDescent="0.25">
      <c r="A1068" s="1"/>
      <c r="B1068" s="1"/>
      <c r="C1068" s="1"/>
      <c r="D1068" s="3"/>
      <c r="E1068" s="3"/>
      <c r="F1068" s="3"/>
      <c r="G1068" s="3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</row>
    <row r="1069" spans="1:26" ht="12.75" customHeight="1" x14ac:dyDescent="0.25">
      <c r="A1069" s="1"/>
      <c r="B1069" s="1"/>
      <c r="C1069" s="1"/>
      <c r="D1069" s="3"/>
      <c r="E1069" s="3"/>
      <c r="F1069" s="3"/>
      <c r="G1069" s="3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</row>
    <row r="1070" spans="1:26" ht="12.75" customHeight="1" x14ac:dyDescent="0.25">
      <c r="A1070" s="1"/>
      <c r="B1070" s="1"/>
      <c r="C1070" s="1"/>
      <c r="D1070" s="3"/>
      <c r="E1070" s="3"/>
      <c r="F1070" s="3"/>
      <c r="G1070" s="3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</row>
    <row r="1071" spans="1:26" ht="12.75" customHeight="1" x14ac:dyDescent="0.25">
      <c r="A1071" s="1"/>
      <c r="B1071" s="1"/>
      <c r="C1071" s="1"/>
      <c r="D1071" s="3"/>
      <c r="E1071" s="3"/>
      <c r="F1071" s="3"/>
      <c r="G1071" s="3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</row>
    <row r="1072" spans="1:26" ht="12.75" customHeight="1" x14ac:dyDescent="0.25">
      <c r="A1072" s="1"/>
      <c r="B1072" s="1"/>
      <c r="C1072" s="1"/>
      <c r="D1072" s="3"/>
      <c r="E1072" s="3"/>
      <c r="F1072" s="3"/>
      <c r="G1072" s="3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</row>
    <row r="1073" spans="1:26" ht="12.75" customHeight="1" x14ac:dyDescent="0.25">
      <c r="A1073" s="1"/>
      <c r="B1073" s="1"/>
      <c r="C1073" s="1"/>
      <c r="D1073" s="3"/>
      <c r="E1073" s="3"/>
      <c r="F1073" s="3"/>
      <c r="G1073" s="3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</row>
    <row r="1074" spans="1:26" ht="12.75" customHeight="1" x14ac:dyDescent="0.25">
      <c r="A1074" s="1"/>
      <c r="B1074" s="1"/>
      <c r="C1074" s="1"/>
      <c r="D1074" s="3"/>
      <c r="E1074" s="3"/>
      <c r="F1074" s="3"/>
      <c r="G1074" s="3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</row>
    <row r="1075" spans="1:26" ht="12.75" customHeight="1" x14ac:dyDescent="0.25">
      <c r="A1075" s="1"/>
      <c r="B1075" s="1"/>
      <c r="C1075" s="1"/>
      <c r="D1075" s="3"/>
      <c r="E1075" s="3"/>
      <c r="F1075" s="3"/>
      <c r="G1075" s="3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</row>
    <row r="1076" spans="1:26" ht="12.75" customHeight="1" x14ac:dyDescent="0.25">
      <c r="A1076" s="1"/>
      <c r="B1076" s="1"/>
      <c r="C1076" s="1"/>
      <c r="D1076" s="3"/>
      <c r="E1076" s="3"/>
      <c r="F1076" s="3"/>
      <c r="G1076" s="3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</row>
    <row r="1077" spans="1:26" ht="12.75" customHeight="1" x14ac:dyDescent="0.25">
      <c r="A1077" s="1"/>
      <c r="B1077" s="1"/>
      <c r="C1077" s="1"/>
      <c r="D1077" s="3"/>
      <c r="E1077" s="3"/>
      <c r="F1077" s="3"/>
      <c r="G1077" s="3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</row>
    <row r="1078" spans="1:26" ht="12.75" customHeight="1" x14ac:dyDescent="0.25">
      <c r="A1078" s="1"/>
      <c r="B1078" s="1"/>
      <c r="C1078" s="1"/>
      <c r="D1078" s="3"/>
      <c r="E1078" s="3"/>
      <c r="F1078" s="3"/>
      <c r="G1078" s="3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</row>
  </sheetData>
  <mergeCells count="21">
    <mergeCell ref="A273:C273"/>
    <mergeCell ref="A350:F350"/>
    <mergeCell ref="A423:F423"/>
    <mergeCell ref="A506:F506"/>
    <mergeCell ref="A61:D61"/>
    <mergeCell ref="A69:D69"/>
    <mergeCell ref="A73:D73"/>
    <mergeCell ref="A82:E82"/>
    <mergeCell ref="A83:D83"/>
    <mergeCell ref="A91:D91"/>
    <mergeCell ref="A92:D92"/>
    <mergeCell ref="A37:D37"/>
    <mergeCell ref="A45:D45"/>
    <mergeCell ref="A93:D93"/>
    <mergeCell ref="A94:D94"/>
    <mergeCell ref="A99:D99"/>
    <mergeCell ref="A11:F11"/>
    <mergeCell ref="A12:F12"/>
    <mergeCell ref="A14:F14"/>
    <mergeCell ref="A25:C25"/>
    <mergeCell ref="A27:D27"/>
  </mergeCells>
  <hyperlinks>
    <hyperlink ref="A28" location="Google_Sheet_Link_1616338293" display="     3.1.1. Depreciação     "/>
    <hyperlink ref="A29" location="Google_Sheet_Link_1604018570" display="     3.1.2. Remuneração do Capital     "/>
    <hyperlink ref="A38" location="Google_Sheet_Link_1395446409" display="     3.2.1. Depreciação     "/>
    <hyperlink ref="A39" location="Google_Sheet_Link_1385402849" display="     3.2.2. Remuneração do Capital     "/>
    <hyperlink ref="A46" location="Google_Sheet_Link_2015704365" display="     3.3.1. Depreciação     "/>
    <hyperlink ref="A47" location="Google_Sheet_Link_1426506448" display="     3.3.2. Remuneração do Capital     "/>
    <hyperlink ref="A54" location="Google_Sheet_Link_1701136735" display="     3.4.1. Depreciação     "/>
    <hyperlink ref="A55" location="Google_Sheet_Link_1418664634" display="     3.4.2. Remuneração do Capital     "/>
    <hyperlink ref="G106" r:id="rId1"/>
    <hyperlink ref="G116" r:id="rId2"/>
    <hyperlink ref="G126" r:id="rId3"/>
    <hyperlink ref="G150" r:id="rId4"/>
    <hyperlink ref="G175" r:id="rId5"/>
    <hyperlink ref="G176" r:id="rId6"/>
    <hyperlink ref="G177" r:id="rId7"/>
    <hyperlink ref="G179" r:id="rId8"/>
    <hyperlink ref="G186" r:id="rId9"/>
    <hyperlink ref="G188" r:id="rId10"/>
    <hyperlink ref="A275" location="Google_Sheet_Link_1616338293" display="3.1.1. Depreciação"/>
    <hyperlink ref="A286" location="Google_Sheet_Link_1604018570" display="3.1.2. Remuneração do Capital"/>
    <hyperlink ref="A352" location="Google_Sheet_Link_1395446409" display="3.2.1. Depreciação"/>
    <hyperlink ref="A363" location="Google_Sheet_Link_1385402849" display="3.2.2. Remuneração do Capital"/>
    <hyperlink ref="A425" location="Google_Sheet_Link_2015704365" display="3.3.1. Depreciação"/>
    <hyperlink ref="A441" location="Google_Sheet_Link_1426506448" display="3.3.2. Remuneração do Capital"/>
    <hyperlink ref="A508" location="Google_Sheet_Link_1701136735" display="3.4.1. Depreciação"/>
    <hyperlink ref="A524" location="Google_Sheet_Link_1418664634" display="3.4.2. Remuneração do Capital"/>
  </hyperlinks>
  <pageMargins left="0.905555555555556" right="0.51180555555555496" top="0.74791666666666701" bottom="0.74791666666666701" header="0" footer="0"/>
  <pageSetup paperSize="9" fitToHeight="0" orientation="portrait"/>
  <headerFooter>
    <oddFooter>&amp;R&amp;P de</oddFooter>
  </headerFooter>
  <legacyDrawing r:id="rId1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1022"/>
  <sheetViews>
    <sheetView workbookViewId="0"/>
  </sheetViews>
  <sheetFormatPr defaultColWidth="12.6640625" defaultRowHeight="15" customHeight="1" x14ac:dyDescent="0.25"/>
  <cols>
    <col min="1" max="1" width="44.6640625" customWidth="1"/>
    <col min="2" max="2" width="16" customWidth="1"/>
    <col min="3" max="3" width="11.88671875" customWidth="1"/>
    <col min="4" max="4" width="14.77734375" customWidth="1"/>
    <col min="5" max="5" width="15.33203125" customWidth="1"/>
    <col min="6" max="6" width="13.21875" customWidth="1"/>
    <col min="7" max="7" width="28.109375" customWidth="1"/>
    <col min="8" max="8" width="9.109375" customWidth="1"/>
    <col min="9" max="9" width="14.6640625" customWidth="1"/>
    <col min="10" max="10" width="13.33203125" customWidth="1"/>
    <col min="11" max="12" width="9.109375" customWidth="1"/>
    <col min="13" max="26" width="8.6640625" customWidth="1"/>
  </cols>
  <sheetData>
    <row r="1" spans="1:26" ht="12.75" customHeight="1" x14ac:dyDescent="0.25">
      <c r="A1" s="2" t="s">
        <v>207</v>
      </c>
      <c r="B1" s="1"/>
      <c r="C1" s="1"/>
      <c r="D1" s="3"/>
      <c r="E1" s="3"/>
      <c r="F1" s="3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5">
      <c r="A2" s="4" t="s">
        <v>208</v>
      </c>
      <c r="B2" s="1"/>
      <c r="C2" s="1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5">
      <c r="A3" s="4" t="s">
        <v>209</v>
      </c>
      <c r="B3" s="1"/>
      <c r="C3" s="1"/>
      <c r="D3" s="3"/>
      <c r="E3" s="3"/>
      <c r="F3" s="3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5">
      <c r="A4" s="4" t="s">
        <v>210</v>
      </c>
      <c r="B4" s="1"/>
      <c r="C4" s="1"/>
      <c r="D4" s="3"/>
      <c r="E4" s="3"/>
      <c r="F4" s="3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23" t="s">
        <v>211</v>
      </c>
      <c r="B5" s="1"/>
      <c r="C5" s="224"/>
      <c r="D5" s="224"/>
      <c r="E5" s="224"/>
      <c r="F5" s="224"/>
      <c r="G5" s="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235" t="s">
        <v>212</v>
      </c>
      <c r="B6" s="224"/>
      <c r="C6" s="224"/>
      <c r="D6" s="224"/>
      <c r="E6" s="224"/>
      <c r="F6" s="224"/>
      <c r="G6" s="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5">
      <c r="A7" s="1"/>
      <c r="B7" s="224"/>
      <c r="C7" s="224"/>
      <c r="D7" s="224"/>
      <c r="E7" s="224"/>
      <c r="F7" s="224"/>
      <c r="G7" s="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5">
      <c r="A8" s="4" t="s">
        <v>213</v>
      </c>
      <c r="B8" s="224"/>
      <c r="C8" s="224"/>
      <c r="D8" s="224"/>
      <c r="E8" s="224"/>
      <c r="F8" s="224"/>
      <c r="G8" s="3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5">
      <c r="A9" s="4" t="s">
        <v>214</v>
      </c>
      <c r="B9" s="224"/>
      <c r="C9" s="224"/>
      <c r="D9" s="224"/>
      <c r="E9" s="224"/>
      <c r="F9" s="22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25">
      <c r="A10" s="1"/>
      <c r="B10" s="224"/>
      <c r="C10" s="224"/>
      <c r="D10" s="3"/>
      <c r="E10" s="3"/>
      <c r="F10" s="3"/>
      <c r="G10" s="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5">
      <c r="A11" s="674" t="s">
        <v>485</v>
      </c>
      <c r="B11" s="559"/>
      <c r="C11" s="559"/>
      <c r="D11" s="559"/>
      <c r="E11" s="559"/>
      <c r="F11" s="632"/>
      <c r="G11" s="233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 ht="21.75" customHeight="1" x14ac:dyDescent="0.25">
      <c r="A12" s="675" t="s">
        <v>216</v>
      </c>
      <c r="B12" s="676"/>
      <c r="C12" s="676"/>
      <c r="D12" s="676"/>
      <c r="E12" s="676"/>
      <c r="F12" s="677"/>
      <c r="G12" s="233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0.5" customHeight="1" x14ac:dyDescent="0.25">
      <c r="A13" s="236"/>
      <c r="B13" s="224"/>
      <c r="C13" s="224"/>
      <c r="D13" s="3"/>
      <c r="E13" s="3"/>
      <c r="F13" s="237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678" t="s">
        <v>217</v>
      </c>
      <c r="B14" s="618"/>
      <c r="C14" s="618"/>
      <c r="D14" s="618"/>
      <c r="E14" s="618"/>
      <c r="F14" s="619"/>
      <c r="G14" s="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238" t="s">
        <v>218</v>
      </c>
      <c r="B15" s="239"/>
      <c r="C15" s="239"/>
      <c r="D15" s="240"/>
      <c r="E15" s="241" t="s">
        <v>219</v>
      </c>
      <c r="F15" s="242" t="s">
        <v>220</v>
      </c>
      <c r="G15" s="3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243" t="str">
        <f>A53</f>
        <v>1. Mão-de-obra</v>
      </c>
      <c r="B16" s="244"/>
      <c r="C16" s="244"/>
      <c r="D16" s="244"/>
      <c r="E16" s="245">
        <f>+F116</f>
        <v>324659.04676137283</v>
      </c>
      <c r="F16" s="246">
        <f t="shared" ref="F16:F36" si="0">IFERROR(E16/$E$37,0)</f>
        <v>0.62007119150395373</v>
      </c>
      <c r="G16" s="31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15.75" customHeight="1" x14ac:dyDescent="0.25">
      <c r="A17" s="247" t="str">
        <f>A55</f>
        <v>1.1. Operários/Agentes de Limpeza</v>
      </c>
      <c r="B17" s="248"/>
      <c r="C17" s="248"/>
      <c r="D17" s="248"/>
      <c r="E17" s="249">
        <f>F65</f>
        <v>258663.68147858081</v>
      </c>
      <c r="F17" s="250">
        <f t="shared" si="0"/>
        <v>0.49402565175123775</v>
      </c>
      <c r="G17" s="3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247" t="str">
        <f>A67</f>
        <v>1.2. Encarregado de Equipe</v>
      </c>
      <c r="B18" s="248"/>
      <c r="C18" s="248"/>
      <c r="D18" s="248"/>
      <c r="E18" s="249">
        <f>F77</f>
        <v>6466.59203696452</v>
      </c>
      <c r="F18" s="250">
        <f t="shared" si="0"/>
        <v>1.2350641293780943E-2</v>
      </c>
      <c r="G18" s="3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247" t="str">
        <f>A79</f>
        <v>1.3. Motorista Caminhão</v>
      </c>
      <c r="B19" s="248"/>
      <c r="C19" s="248"/>
      <c r="D19" s="248"/>
      <c r="E19" s="249">
        <f>F91</f>
        <v>8089.6330467889547</v>
      </c>
      <c r="F19" s="250">
        <f t="shared" si="0"/>
        <v>1.5450511705096882E-2</v>
      </c>
      <c r="G19" s="3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247" t="str">
        <f>A93</f>
        <v>1.4. Vale Transporte</v>
      </c>
      <c r="B20" s="248"/>
      <c r="C20" s="248"/>
      <c r="D20" s="248"/>
      <c r="E20" s="249">
        <f>F100</f>
        <v>11201.085199038462</v>
      </c>
      <c r="F20" s="250">
        <f t="shared" si="0"/>
        <v>2.1393120921130715E-2</v>
      </c>
      <c r="G20" s="3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247" t="str">
        <f>A102</f>
        <v>1.5. Vale-refeição (diário)</v>
      </c>
      <c r="B21" s="248"/>
      <c r="C21" s="248"/>
      <c r="D21" s="248"/>
      <c r="E21" s="249">
        <f>F107</f>
        <v>39987.415000000008</v>
      </c>
      <c r="F21" s="250">
        <f t="shared" si="0"/>
        <v>7.6372564730770143E-2</v>
      </c>
      <c r="G21" s="3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247" t="str">
        <f>A109</f>
        <v>1.6. Auxílio Alimentação (mensal)</v>
      </c>
      <c r="B22" s="248"/>
      <c r="C22" s="248"/>
      <c r="D22" s="248"/>
      <c r="E22" s="249">
        <f>F114</f>
        <v>250.64</v>
      </c>
      <c r="F22" s="250">
        <f t="shared" si="0"/>
        <v>4.787011019372026E-4</v>
      </c>
      <c r="G22" s="3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679" t="str">
        <f>A118</f>
        <v>2. Uniformes e Equipamentos de Proteção Individual</v>
      </c>
      <c r="B23" s="544"/>
      <c r="C23" s="544"/>
      <c r="D23" s="244"/>
      <c r="E23" s="245">
        <f>+F166</f>
        <v>9566.0341666666682</v>
      </c>
      <c r="F23" s="246">
        <f t="shared" si="0"/>
        <v>1.8270312387297573E-2</v>
      </c>
      <c r="G23" s="31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15.75" customHeight="1" x14ac:dyDescent="0.25">
      <c r="A24" s="251" t="str">
        <f>A168</f>
        <v>3. Veículos e Equipamentos</v>
      </c>
      <c r="B24" s="252"/>
      <c r="C24" s="244"/>
      <c r="D24" s="244"/>
      <c r="E24" s="245">
        <f>+F256</f>
        <v>82089.231727271661</v>
      </c>
      <c r="F24" s="246">
        <f t="shared" si="0"/>
        <v>0.15678345708994301</v>
      </c>
      <c r="G24" s="31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 ht="32.25" customHeight="1" x14ac:dyDescent="0.25">
      <c r="A25" s="680" t="str">
        <f>A48</f>
        <v>3.1. Caminhão toco, carga útil 9480 kg, potência mínima 185 CV, com carroceria fixa, aberta, de madeira, para transporte geral de carga seca, com dimensões aproximadas de 2,50 x 6,50 x 0,50 m.</v>
      </c>
      <c r="B25" s="544"/>
      <c r="C25" s="544"/>
      <c r="D25" s="562"/>
      <c r="E25" s="249">
        <f>SUM(E26:E31)</f>
        <v>53447.288627271671</v>
      </c>
      <c r="F25" s="250">
        <f t="shared" si="0"/>
        <v>0.10207977960992128</v>
      </c>
      <c r="G25" s="3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254" t="s">
        <v>221</v>
      </c>
      <c r="B26" s="255"/>
      <c r="C26" s="248"/>
      <c r="D26" s="248"/>
      <c r="E26" s="249">
        <f>F186</f>
        <v>8571.4712159047613</v>
      </c>
      <c r="F26" s="250">
        <f t="shared" si="0"/>
        <v>1.6370781664046534E-2</v>
      </c>
      <c r="G26" s="3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254" t="s">
        <v>222</v>
      </c>
      <c r="B27" s="255"/>
      <c r="C27" s="248"/>
      <c r="D27" s="248"/>
      <c r="E27" s="249">
        <f>F202</f>
        <v>10886.248270295477</v>
      </c>
      <c r="F27" s="250">
        <f t="shared" si="0"/>
        <v>2.0791809140410192E-2</v>
      </c>
      <c r="G27" s="3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256" t="str">
        <f>A204</f>
        <v>3.1.3. Impostos e Seguros - Caminhão</v>
      </c>
      <c r="B28" s="255"/>
      <c r="C28" s="248"/>
      <c r="D28" s="248"/>
      <c r="E28" s="249">
        <f>F210</f>
        <v>1092.8556000000001</v>
      </c>
      <c r="F28" s="250">
        <f t="shared" si="0"/>
        <v>2.0872613309058522E-3</v>
      </c>
      <c r="G28" s="3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256" t="str">
        <f>A212</f>
        <v>3.1.4. Consumos</v>
      </c>
      <c r="B29" s="255"/>
      <c r="C29" s="248"/>
      <c r="D29" s="248"/>
      <c r="E29" s="249">
        <f>F220</f>
        <v>25767.782812500001</v>
      </c>
      <c r="F29" s="250">
        <f t="shared" si="0"/>
        <v>4.9214275561850707E-2</v>
      </c>
      <c r="G29" s="3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256" t="str">
        <f>A222</f>
        <v>3.1.5. Manutenção</v>
      </c>
      <c r="B30" s="255"/>
      <c r="C30" s="248"/>
      <c r="D30" s="248"/>
      <c r="E30" s="249">
        <f>F225</f>
        <v>6011.6074285714285</v>
      </c>
      <c r="F30" s="250">
        <f t="shared" si="0"/>
        <v>1.1481659353937983E-2</v>
      </c>
      <c r="G30" s="3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256" t="str">
        <f>A227</f>
        <v>3.1.6. Pneus</v>
      </c>
      <c r="B31" s="255"/>
      <c r="C31" s="248"/>
      <c r="D31" s="248"/>
      <c r="E31" s="249">
        <f>F234</f>
        <v>1117.3233</v>
      </c>
      <c r="F31" s="250">
        <f t="shared" si="0"/>
        <v>2.1339925587699955E-3</v>
      </c>
      <c r="G31" s="3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256" t="str">
        <f>A236</f>
        <v>3.1.7. Locação de Banheiro Químico</v>
      </c>
      <c r="B32" s="255"/>
      <c r="C32" s="248"/>
      <c r="D32" s="248"/>
      <c r="E32" s="249">
        <f>F238</f>
        <v>4554</v>
      </c>
      <c r="F32" s="250">
        <f t="shared" si="0"/>
        <v>8.6977530251437143E-3</v>
      </c>
      <c r="G32" s="3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256" t="str">
        <f>A241</f>
        <v>3.1.8. Destinação Final dos Resíduos</v>
      </c>
      <c r="B33" s="255"/>
      <c r="C33" s="248"/>
      <c r="D33" s="248"/>
      <c r="E33" s="249">
        <f>F243</f>
        <v>23854.983100000005</v>
      </c>
      <c r="F33" s="250">
        <f t="shared" si="0"/>
        <v>4.5560990650587885E-2</v>
      </c>
      <c r="G33" s="3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256" t="str">
        <f>A245</f>
        <v>3.1.9. Monitoramento da Frota</v>
      </c>
      <c r="B34" s="252"/>
      <c r="C34" s="244"/>
      <c r="D34" s="244"/>
      <c r="E34" s="249">
        <f>F253</f>
        <v>116.48</v>
      </c>
      <c r="F34" s="250">
        <f t="shared" si="0"/>
        <v>2.2246690214509002E-4</v>
      </c>
      <c r="G34" s="31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5.75" customHeight="1" x14ac:dyDescent="0.25">
      <c r="A35" s="251" t="str">
        <f>A258</f>
        <v>4. Ferramentas, Materiais de Consumo e EPC</v>
      </c>
      <c r="B35" s="252"/>
      <c r="C35" s="244"/>
      <c r="D35" s="244"/>
      <c r="E35" s="245">
        <f>+F267</f>
        <v>3089.3266666666668</v>
      </c>
      <c r="F35" s="246">
        <f t="shared" si="0"/>
        <v>5.9003514186774597E-3</v>
      </c>
      <c r="G35" s="31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5.75" customHeight="1" x14ac:dyDescent="0.25">
      <c r="A36" s="251" t="str">
        <f>A271</f>
        <v>5. Benefícios e Despesas Indiretas - BDI</v>
      </c>
      <c r="B36" s="252"/>
      <c r="C36" s="244"/>
      <c r="D36" s="244"/>
      <c r="E36" s="258">
        <f>+F277</f>
        <v>104179.86400757929</v>
      </c>
      <c r="F36" s="246">
        <f t="shared" si="0"/>
        <v>0.19897468760012815</v>
      </c>
      <c r="G36" s="31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</row>
    <row r="37" spans="1:26" ht="15.75" customHeight="1" x14ac:dyDescent="0.25">
      <c r="A37" s="259" t="s">
        <v>231</v>
      </c>
      <c r="B37" s="260"/>
      <c r="C37" s="261"/>
      <c r="D37" s="261"/>
      <c r="E37" s="262">
        <f t="shared" ref="E37:F37" si="1">E16+E23+E24+E35+E36</f>
        <v>523583.50332955713</v>
      </c>
      <c r="F37" s="263">
        <f t="shared" si="1"/>
        <v>1</v>
      </c>
      <c r="G37" s="3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5">
      <c r="A38" s="1"/>
      <c r="B38" s="1"/>
      <c r="C38" s="1"/>
      <c r="D38" s="3"/>
      <c r="E38" s="3"/>
      <c r="F38" s="3"/>
      <c r="G38" s="3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1"/>
      <c r="B39" s="1"/>
      <c r="C39" s="1"/>
      <c r="D39" s="3"/>
      <c r="E39" s="3"/>
      <c r="F39" s="3"/>
      <c r="G39" s="3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5">
      <c r="A40" s="678" t="s">
        <v>232</v>
      </c>
      <c r="B40" s="618"/>
      <c r="C40" s="618"/>
      <c r="D40" s="618"/>
      <c r="E40" s="619"/>
      <c r="F40" s="3"/>
      <c r="G40" s="3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5">
      <c r="A41" s="684" t="s">
        <v>233</v>
      </c>
      <c r="B41" s="618"/>
      <c r="C41" s="618"/>
      <c r="D41" s="685"/>
      <c r="E41" s="264" t="s">
        <v>55</v>
      </c>
      <c r="F41" s="3"/>
      <c r="G41" s="3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5">
      <c r="A42" s="265" t="str">
        <f>+A55</f>
        <v>1.1. Operários/Agentes de Limpeza</v>
      </c>
      <c r="B42" s="239"/>
      <c r="C42" s="239"/>
      <c r="D42" s="266"/>
      <c r="E42" s="267">
        <f>C64</f>
        <v>60</v>
      </c>
      <c r="F42" s="3"/>
      <c r="G42" s="3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5">
      <c r="A43" s="268" t="str">
        <f>A67</f>
        <v>1.2. Encarregado de Equipe</v>
      </c>
      <c r="B43" s="269"/>
      <c r="C43" s="269"/>
      <c r="D43" s="270"/>
      <c r="E43" s="271">
        <f>C76</f>
        <v>1</v>
      </c>
      <c r="F43" s="3"/>
      <c r="G43" s="3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5">
      <c r="A44" s="268" t="str">
        <f>A79</f>
        <v>1.3. Motorista Caminhão</v>
      </c>
      <c r="B44" s="269"/>
      <c r="C44" s="269"/>
      <c r="D44" s="270"/>
      <c r="E44" s="271">
        <f>C90</f>
        <v>2</v>
      </c>
      <c r="F44" s="3"/>
      <c r="G44" s="3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5">
      <c r="A45" s="272" t="s">
        <v>234</v>
      </c>
      <c r="B45" s="273"/>
      <c r="C45" s="273"/>
      <c r="D45" s="274"/>
      <c r="E45" s="275">
        <f>SUM(E42:E44)</f>
        <v>63</v>
      </c>
      <c r="F45" s="3"/>
      <c r="G45" s="3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5">
      <c r="A46" s="276"/>
      <c r="B46" s="122"/>
      <c r="C46" s="3"/>
      <c r="D46" s="3"/>
      <c r="E46" s="3"/>
      <c r="F46" s="3"/>
      <c r="G46" s="3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5">
      <c r="A47" s="686" t="s">
        <v>235</v>
      </c>
      <c r="B47" s="590"/>
      <c r="C47" s="590"/>
      <c r="D47" s="574"/>
      <c r="E47" s="264" t="s">
        <v>55</v>
      </c>
      <c r="F47" s="1"/>
      <c r="G47" s="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44.25" customHeight="1" x14ac:dyDescent="0.25">
      <c r="A48" s="680" t="str">
        <f>A170</f>
        <v>3.1. Caminhão toco, carga útil 9480 kg, potência mínima 185 CV, com carroceria fixa, aberta, de madeira, para transporte geral de carga seca, com dimensões aproximadas de 2,50 x 6,50 x 0,50 m.</v>
      </c>
      <c r="B48" s="544"/>
      <c r="C48" s="544"/>
      <c r="D48" s="562"/>
      <c r="E48" s="277">
        <f>C185</f>
        <v>2</v>
      </c>
      <c r="F48" s="1"/>
      <c r="G48" s="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5">
      <c r="A49" s="681" t="s">
        <v>236</v>
      </c>
      <c r="B49" s="618"/>
      <c r="C49" s="618"/>
      <c r="D49" s="618"/>
      <c r="E49" s="285">
        <f>SUM(E48)</f>
        <v>2</v>
      </c>
      <c r="F49" s="1"/>
      <c r="G49" s="3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5">
      <c r="A50" s="3"/>
      <c r="B50" s="3"/>
      <c r="C50" s="3"/>
      <c r="D50" s="1"/>
      <c r="E50" s="120"/>
      <c r="F50" s="1"/>
      <c r="G50" s="3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286" t="s">
        <v>237</v>
      </c>
      <c r="B51" s="287">
        <v>1</v>
      </c>
      <c r="C51" s="31"/>
      <c r="D51" s="32"/>
      <c r="E51" s="219"/>
      <c r="F51" s="32"/>
      <c r="G51" s="31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</row>
    <row r="52" spans="1:26" ht="15.75" customHeight="1" x14ac:dyDescent="0.25">
      <c r="A52" s="3"/>
      <c r="B52" s="3"/>
      <c r="C52" s="3"/>
      <c r="D52" s="1"/>
      <c r="E52" s="158"/>
      <c r="F52" s="1"/>
      <c r="G52" s="3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32" t="s">
        <v>238</v>
      </c>
      <c r="B53" s="1"/>
      <c r="C53" s="1"/>
      <c r="D53" s="3"/>
      <c r="E53" s="3"/>
      <c r="F53" s="3"/>
      <c r="G53" s="3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1.25" customHeight="1" x14ac:dyDescent="0.25">
      <c r="A54" s="1"/>
      <c r="B54" s="1"/>
      <c r="C54" s="1"/>
      <c r="D54" s="3"/>
      <c r="E54" s="3"/>
      <c r="F54" s="3"/>
      <c r="G54" s="3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25">
      <c r="A55" s="1" t="s">
        <v>239</v>
      </c>
      <c r="B55" s="1"/>
      <c r="C55" s="1"/>
      <c r="D55" s="3"/>
      <c r="E55" s="3"/>
      <c r="F55" s="3"/>
      <c r="G55" s="3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25">
      <c r="A56" s="288" t="s">
        <v>240</v>
      </c>
      <c r="B56" s="289" t="s">
        <v>105</v>
      </c>
      <c r="C56" s="289" t="s">
        <v>55</v>
      </c>
      <c r="D56" s="290" t="s">
        <v>241</v>
      </c>
      <c r="E56" s="290" t="s">
        <v>242</v>
      </c>
      <c r="F56" s="291" t="s">
        <v>486</v>
      </c>
      <c r="G56" s="292" t="s">
        <v>487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293" t="s">
        <v>245</v>
      </c>
      <c r="B57" s="294" t="s">
        <v>246</v>
      </c>
      <c r="C57" s="294">
        <v>1</v>
      </c>
      <c r="D57" s="295">
        <v>1685.25</v>
      </c>
      <c r="E57" s="296">
        <f t="shared" ref="E57:E58" si="2">C57*D57</f>
        <v>1685.25</v>
      </c>
      <c r="F57" s="3"/>
      <c r="G57" s="3" t="s">
        <v>247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297" t="s">
        <v>488</v>
      </c>
      <c r="B58" s="298" t="s">
        <v>489</v>
      </c>
      <c r="C58" s="420">
        <f>(7+20/60)*(10/12)</f>
        <v>6.1111111111111107</v>
      </c>
      <c r="D58" s="299">
        <f>D57/220*2</f>
        <v>15.320454545454545</v>
      </c>
      <c r="E58" s="299">
        <f t="shared" si="2"/>
        <v>93.625</v>
      </c>
      <c r="F58" s="3"/>
      <c r="G58" s="3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297" t="s">
        <v>490</v>
      </c>
      <c r="B59" s="298" t="s">
        <v>278</v>
      </c>
      <c r="C59" s="1"/>
      <c r="D59" s="299">
        <f>63/302*(SUM(E58))</f>
        <v>19.531043046357617</v>
      </c>
      <c r="E59" s="299">
        <f>D59</f>
        <v>19.531043046357617</v>
      </c>
      <c r="F59" s="3"/>
      <c r="G59" s="3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297" t="s">
        <v>248</v>
      </c>
      <c r="B60" s="298" t="s">
        <v>220</v>
      </c>
      <c r="C60" s="298">
        <v>40</v>
      </c>
      <c r="D60" s="299">
        <f>SUM(E57:E59)</f>
        <v>1798.4060430463576</v>
      </c>
      <c r="E60" s="299">
        <f>C60*D60/100</f>
        <v>719.36241721854299</v>
      </c>
      <c r="F60" s="3"/>
      <c r="G60" s="3" t="s">
        <v>249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300" t="s">
        <v>250</v>
      </c>
      <c r="B61" s="143"/>
      <c r="C61" s="143"/>
      <c r="D61" s="30"/>
      <c r="E61" s="301">
        <f>SUM(E57:E60)</f>
        <v>2517.7684602649006</v>
      </c>
      <c r="F61" s="3"/>
      <c r="G61" s="3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297" t="s">
        <v>251</v>
      </c>
      <c r="B62" s="298" t="s">
        <v>220</v>
      </c>
      <c r="C62" s="302">
        <f>'7.Encargos Sociais'!$C$37*100</f>
        <v>71.22548900000001</v>
      </c>
      <c r="D62" s="299">
        <f>E61</f>
        <v>2517.7684602649006</v>
      </c>
      <c r="E62" s="299">
        <f>D62*C62/100</f>
        <v>1793.2928977114464</v>
      </c>
      <c r="F62" s="3"/>
      <c r="G62" s="3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300" t="s">
        <v>252</v>
      </c>
      <c r="B63" s="143"/>
      <c r="C63" s="143"/>
      <c r="D63" s="30"/>
      <c r="E63" s="301">
        <f>E61+E62</f>
        <v>4311.0613579763467</v>
      </c>
      <c r="F63" s="3"/>
      <c r="G63" s="3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297" t="s">
        <v>253</v>
      </c>
      <c r="B64" s="298" t="s">
        <v>254</v>
      </c>
      <c r="C64" s="303">
        <f>'0. Qtdades e Custos'!D19</f>
        <v>60</v>
      </c>
      <c r="D64" s="299">
        <f>E63</f>
        <v>4311.0613579763467</v>
      </c>
      <c r="E64" s="299">
        <f>C64*D64</f>
        <v>258663.68147858081</v>
      </c>
      <c r="F64" s="3"/>
      <c r="G64" s="3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25">
      <c r="A65" s="1"/>
      <c r="B65" s="1"/>
      <c r="C65" s="1"/>
      <c r="D65" s="206" t="s">
        <v>255</v>
      </c>
      <c r="E65" s="304">
        <f>$B$51</f>
        <v>1</v>
      </c>
      <c r="F65" s="305">
        <f>E64*E65</f>
        <v>258663.68147858081</v>
      </c>
      <c r="G65" s="3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1.25" customHeight="1" x14ac:dyDescent="0.25">
      <c r="A66" s="1"/>
      <c r="B66" s="1"/>
      <c r="C66" s="1"/>
      <c r="D66" s="3"/>
      <c r="E66" s="3"/>
      <c r="F66" s="3"/>
      <c r="G66" s="3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1.25" customHeight="1" x14ac:dyDescent="0.25">
      <c r="A67" s="1" t="s">
        <v>256</v>
      </c>
      <c r="B67" s="1"/>
      <c r="C67" s="1"/>
      <c r="D67" s="3"/>
      <c r="E67" s="3"/>
      <c r="F67" s="3"/>
      <c r="G67" s="3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1.25" customHeight="1" x14ac:dyDescent="0.25">
      <c r="A68" s="288" t="s">
        <v>240</v>
      </c>
      <c r="B68" s="289" t="s">
        <v>105</v>
      </c>
      <c r="C68" s="289" t="s">
        <v>55</v>
      </c>
      <c r="D68" s="290" t="s">
        <v>241</v>
      </c>
      <c r="E68" s="290" t="s">
        <v>242</v>
      </c>
      <c r="F68" s="291" t="s">
        <v>491</v>
      </c>
      <c r="G68" s="292" t="s">
        <v>492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1.25" customHeight="1" x14ac:dyDescent="0.25">
      <c r="A69" s="293" t="s">
        <v>245</v>
      </c>
      <c r="B69" s="294" t="s">
        <v>246</v>
      </c>
      <c r="C69" s="294">
        <v>1</v>
      </c>
      <c r="D69" s="295">
        <f>1685.25*1.5</f>
        <v>2527.875</v>
      </c>
      <c r="E69" s="296">
        <f t="shared" ref="E69:E70" si="3">C69*D69</f>
        <v>2527.875</v>
      </c>
      <c r="F69" s="3"/>
      <c r="G69" s="3" t="s">
        <v>247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1.25" customHeight="1" x14ac:dyDescent="0.25">
      <c r="A70" s="342" t="s">
        <v>488</v>
      </c>
      <c r="B70" s="343" t="s">
        <v>489</v>
      </c>
      <c r="C70" s="420">
        <f>C58</f>
        <v>6.1111111111111107</v>
      </c>
      <c r="D70" s="299">
        <f>D69/220*2</f>
        <v>22.980681818181818</v>
      </c>
      <c r="E70" s="299">
        <f t="shared" si="3"/>
        <v>140.4375</v>
      </c>
      <c r="F70" s="3"/>
      <c r="G70" s="3" t="s">
        <v>259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1.25" customHeight="1" x14ac:dyDescent="0.25">
      <c r="A71" s="297" t="s">
        <v>490</v>
      </c>
      <c r="B71" s="298" t="s">
        <v>278</v>
      </c>
      <c r="C71" s="1"/>
      <c r="D71" s="299">
        <f>63/302*(SUM(E70))</f>
        <v>29.296564569536425</v>
      </c>
      <c r="E71" s="299">
        <f>D71</f>
        <v>29.296564569536425</v>
      </c>
      <c r="F71" s="3"/>
      <c r="G71" s="3" t="s">
        <v>260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1.25" customHeight="1" x14ac:dyDescent="0.25">
      <c r="A72" s="297" t="s">
        <v>248</v>
      </c>
      <c r="B72" s="298" t="s">
        <v>220</v>
      </c>
      <c r="C72" s="298">
        <v>40</v>
      </c>
      <c r="D72" s="299">
        <f>SUM(E69:E71)</f>
        <v>2697.6090645695363</v>
      </c>
      <c r="E72" s="299">
        <f>C72*D72/100</f>
        <v>1079.0436258278146</v>
      </c>
      <c r="F72" s="3"/>
      <c r="G72" s="3" t="s">
        <v>493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1.25" customHeight="1" x14ac:dyDescent="0.25">
      <c r="A73" s="300" t="s">
        <v>250</v>
      </c>
      <c r="B73" s="143"/>
      <c r="C73" s="143"/>
      <c r="D73" s="30"/>
      <c r="E73" s="301">
        <f>SUM(E69:E72)</f>
        <v>3776.6526903973509</v>
      </c>
      <c r="F73" s="3"/>
      <c r="G73" s="3" t="s">
        <v>249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1.25" customHeight="1" x14ac:dyDescent="0.25">
      <c r="A74" s="297" t="s">
        <v>251</v>
      </c>
      <c r="B74" s="298" t="s">
        <v>220</v>
      </c>
      <c r="C74" s="302">
        <f>'7.Encargos Sociais'!$C$37*100</f>
        <v>71.22548900000001</v>
      </c>
      <c r="D74" s="299">
        <f>E73</f>
        <v>3776.6526903973509</v>
      </c>
      <c r="E74" s="299">
        <f>D74*C74/100</f>
        <v>2689.9393465671692</v>
      </c>
      <c r="F74" s="3"/>
      <c r="G74" s="3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1.25" customHeight="1" x14ac:dyDescent="0.25">
      <c r="A75" s="300" t="s">
        <v>252</v>
      </c>
      <c r="B75" s="143"/>
      <c r="C75" s="143"/>
      <c r="D75" s="30"/>
      <c r="E75" s="301">
        <f>E73+E74</f>
        <v>6466.59203696452</v>
      </c>
      <c r="F75" s="3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1.25" customHeight="1" x14ac:dyDescent="0.25">
      <c r="A76" s="297" t="s">
        <v>253</v>
      </c>
      <c r="B76" s="298" t="s">
        <v>254</v>
      </c>
      <c r="C76" s="303">
        <f>'0. Qtdades e Custos'!D20</f>
        <v>1</v>
      </c>
      <c r="D76" s="299">
        <f>E75</f>
        <v>6466.59203696452</v>
      </c>
      <c r="E76" s="299">
        <f>C76*D76</f>
        <v>6466.59203696452</v>
      </c>
      <c r="F76" s="3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1.25" customHeight="1" x14ac:dyDescent="0.25">
      <c r="A77" s="1"/>
      <c r="B77" s="1"/>
      <c r="C77" s="1"/>
      <c r="D77" s="206" t="s">
        <v>255</v>
      </c>
      <c r="E77" s="304">
        <f>$B$51</f>
        <v>1</v>
      </c>
      <c r="F77" s="305">
        <f>E76*E77</f>
        <v>6466.59203696452</v>
      </c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1.25" customHeight="1" x14ac:dyDescent="0.25">
      <c r="A78" s="1"/>
      <c r="B78" s="1"/>
      <c r="C78" s="1"/>
      <c r="D78" s="3"/>
      <c r="E78" s="3"/>
      <c r="F78" s="3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 t="s">
        <v>262</v>
      </c>
      <c r="B79" s="1"/>
      <c r="C79" s="1"/>
      <c r="D79" s="3"/>
      <c r="E79" s="3"/>
      <c r="F79" s="3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288" t="s">
        <v>240</v>
      </c>
      <c r="B80" s="289" t="s">
        <v>105</v>
      </c>
      <c r="C80" s="289" t="s">
        <v>55</v>
      </c>
      <c r="D80" s="290" t="s">
        <v>241</v>
      </c>
      <c r="E80" s="290" t="s">
        <v>242</v>
      </c>
      <c r="F80" s="291" t="s">
        <v>494</v>
      </c>
      <c r="G80" s="292" t="s">
        <v>495</v>
      </c>
      <c r="H80" s="152"/>
      <c r="I80" s="152"/>
      <c r="J80" s="152"/>
      <c r="K80" s="152"/>
      <c r="L80" s="152"/>
      <c r="M80" s="152"/>
      <c r="N80" s="152"/>
      <c r="O80" s="152"/>
      <c r="P80" s="152"/>
      <c r="Q80" s="152"/>
      <c r="R80" s="152"/>
      <c r="S80" s="152"/>
      <c r="T80" s="152"/>
      <c r="U80" s="152"/>
      <c r="V80" s="152"/>
      <c r="W80" s="152"/>
      <c r="X80" s="152"/>
      <c r="Y80" s="152"/>
      <c r="Z80" s="152"/>
    </row>
    <row r="81" spans="1:26" ht="12.75" customHeight="1" x14ac:dyDescent="0.25">
      <c r="A81" s="293" t="s">
        <v>265</v>
      </c>
      <c r="B81" s="294" t="s">
        <v>246</v>
      </c>
      <c r="C81" s="294">
        <v>1</v>
      </c>
      <c r="D81" s="295">
        <v>2213.64</v>
      </c>
      <c r="E81" s="296">
        <f>C81*D81</f>
        <v>2213.64</v>
      </c>
      <c r="F81" s="3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293" t="s">
        <v>266</v>
      </c>
      <c r="B82" s="294" t="s">
        <v>246</v>
      </c>
      <c r="C82" s="298">
        <v>1</v>
      </c>
      <c r="D82" s="295">
        <v>1518</v>
      </c>
      <c r="E82" s="296"/>
      <c r="F82" s="3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297" t="s">
        <v>488</v>
      </c>
      <c r="B83" s="298" t="s">
        <v>489</v>
      </c>
      <c r="C83" s="420">
        <f>C58</f>
        <v>6.1111111111111107</v>
      </c>
      <c r="D83" s="299">
        <f>D81/220*2</f>
        <v>20.123999999999999</v>
      </c>
      <c r="E83" s="299">
        <f>C83*D83</f>
        <v>122.97999999999999</v>
      </c>
      <c r="F83" s="3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297" t="s">
        <v>490</v>
      </c>
      <c r="B84" s="298" t="s">
        <v>278</v>
      </c>
      <c r="C84" s="1"/>
      <c r="D84" s="299">
        <f>63/302*(SUM(E83))</f>
        <v>25.65476821192053</v>
      </c>
      <c r="E84" s="299">
        <f>D84</f>
        <v>25.65476821192053</v>
      </c>
      <c r="F84" s="3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297" t="s">
        <v>267</v>
      </c>
      <c r="B85" s="298"/>
      <c r="C85" s="306"/>
      <c r="D85" s="299"/>
      <c r="E85" s="299"/>
      <c r="F85" s="3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297" t="s">
        <v>248</v>
      </c>
      <c r="B86" s="298" t="s">
        <v>220</v>
      </c>
      <c r="C86" s="303">
        <v>0</v>
      </c>
      <c r="D86" s="299">
        <f>IF(C85=2,SUM(E81:E84),IF(C85=1,(SUM(E81:E82))*D82/D81,0))</f>
        <v>0</v>
      </c>
      <c r="E86" s="299">
        <f>C86*D86/100</f>
        <v>0</v>
      </c>
      <c r="F86" s="3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307" t="s">
        <v>250</v>
      </c>
      <c r="B87" s="143"/>
      <c r="C87" s="143"/>
      <c r="D87" s="30"/>
      <c r="E87" s="308">
        <f>SUM(E81:E86)</f>
        <v>2362.2747682119202</v>
      </c>
      <c r="F87" s="31"/>
      <c r="G87" s="31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</row>
    <row r="88" spans="1:26" ht="12.75" customHeight="1" x14ac:dyDescent="0.25">
      <c r="A88" s="297" t="s">
        <v>251</v>
      </c>
      <c r="B88" s="298" t="s">
        <v>220</v>
      </c>
      <c r="C88" s="302">
        <f>'7.Encargos Sociais'!$C$37*100</f>
        <v>71.22548900000001</v>
      </c>
      <c r="D88" s="299">
        <f>E87</f>
        <v>2362.2747682119202</v>
      </c>
      <c r="E88" s="299">
        <f>D88*C88/100</f>
        <v>1682.5417551825572</v>
      </c>
      <c r="F88" s="3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307" t="s">
        <v>268</v>
      </c>
      <c r="B89" s="309"/>
      <c r="C89" s="309"/>
      <c r="D89" s="310"/>
      <c r="E89" s="308">
        <f>E87+E88</f>
        <v>4044.8165233944774</v>
      </c>
      <c r="F89" s="31"/>
      <c r="G89" s="31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</row>
    <row r="90" spans="1:26" ht="12.75" customHeight="1" x14ac:dyDescent="0.25">
      <c r="A90" s="297" t="s">
        <v>253</v>
      </c>
      <c r="B90" s="298" t="s">
        <v>254</v>
      </c>
      <c r="C90" s="303">
        <f>'0. Qtdades e Custos'!D21</f>
        <v>2</v>
      </c>
      <c r="D90" s="299">
        <f>E89</f>
        <v>4044.8165233944774</v>
      </c>
      <c r="E90" s="299">
        <f>C90*D90</f>
        <v>8089.6330467889547</v>
      </c>
      <c r="F90" s="3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206" t="s">
        <v>255</v>
      </c>
      <c r="E91" s="304">
        <f>$B$51</f>
        <v>1</v>
      </c>
      <c r="F91" s="305">
        <f>E90*E91</f>
        <v>8089.6330467889547</v>
      </c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1.25" customHeight="1" x14ac:dyDescent="0.25">
      <c r="A92" s="1"/>
      <c r="B92" s="1"/>
      <c r="C92" s="1"/>
      <c r="D92" s="3"/>
      <c r="E92" s="3"/>
      <c r="F92" s="3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 t="s">
        <v>496</v>
      </c>
      <c r="B93" s="311"/>
      <c r="C93" s="1"/>
      <c r="D93" s="1"/>
      <c r="E93" s="1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288" t="s">
        <v>240</v>
      </c>
      <c r="B94" s="289" t="s">
        <v>105</v>
      </c>
      <c r="C94" s="289" t="s">
        <v>55</v>
      </c>
      <c r="D94" s="290" t="s">
        <v>241</v>
      </c>
      <c r="E94" s="290" t="s">
        <v>242</v>
      </c>
      <c r="F94" s="291" t="s">
        <v>497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297" t="s">
        <v>277</v>
      </c>
      <c r="B95" s="298" t="s">
        <v>278</v>
      </c>
      <c r="C95" s="312">
        <v>1</v>
      </c>
      <c r="D95" s="313">
        <v>5.5</v>
      </c>
      <c r="E95" s="299"/>
      <c r="F95" s="3"/>
      <c r="G95" s="1" t="s">
        <v>279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297" t="s">
        <v>280</v>
      </c>
      <c r="B96" s="298" t="s">
        <v>281</v>
      </c>
      <c r="C96" s="314">
        <v>25.25</v>
      </c>
      <c r="D96" s="299"/>
      <c r="E96" s="299"/>
      <c r="F96" s="3"/>
      <c r="G96" s="1" t="s">
        <v>282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297" t="str">
        <f>A55</f>
        <v>1.1. Operários/Agentes de Limpeza</v>
      </c>
      <c r="B97" s="298" t="s">
        <v>283</v>
      </c>
      <c r="C97" s="315">
        <f>$C$96*2*(C64)</f>
        <v>3030</v>
      </c>
      <c r="D97" s="296">
        <f>IFERROR((($C$96*2*$D$95)-(E57*0.06*$C$96/26))/($C$96*2),"-")</f>
        <v>3.5554807692307695</v>
      </c>
      <c r="E97" s="299">
        <f t="shared" ref="E97:E99" si="4">IFERROR(C97*D97,"-")</f>
        <v>10773.106730769232</v>
      </c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297" t="str">
        <f>A67</f>
        <v>1.2. Encarregado de Equipe</v>
      </c>
      <c r="B98" s="298" t="s">
        <v>283</v>
      </c>
      <c r="C98" s="315">
        <f>$C$96*2*(C76)</f>
        <v>50.5</v>
      </c>
      <c r="D98" s="296">
        <f>IFERROR((($C$96*2*$D$95)-(E69*0.06*$C$96/26))/($C$96*2),"-")</f>
        <v>2.583221153846154</v>
      </c>
      <c r="E98" s="299">
        <f t="shared" si="4"/>
        <v>130.45266826923077</v>
      </c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297" t="str">
        <f>A79</f>
        <v>1.3. Motorista Caminhão</v>
      </c>
      <c r="B99" s="298" t="s">
        <v>283</v>
      </c>
      <c r="C99" s="315">
        <f>$C$96*2*(C90)</f>
        <v>101</v>
      </c>
      <c r="D99" s="296">
        <f>IFERROR((($C$96*2*$D$95)-(E81*0.06*$C$96/26))/($C$96*2),"-")</f>
        <v>2.9458000000000002</v>
      </c>
      <c r="E99" s="299">
        <f t="shared" si="4"/>
        <v>297.5258</v>
      </c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3"/>
      <c r="E100" s="3"/>
      <c r="F100" s="317">
        <f>SUM(E97:E99)</f>
        <v>11201.085199038462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1.25" customHeight="1" x14ac:dyDescent="0.25">
      <c r="A101" s="1"/>
      <c r="B101" s="1"/>
      <c r="C101" s="1"/>
      <c r="D101" s="3"/>
      <c r="E101" s="3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 t="s">
        <v>498</v>
      </c>
      <c r="B102" s="1"/>
      <c r="C102" s="1"/>
      <c r="D102" s="3"/>
      <c r="E102" s="3"/>
      <c r="F102" s="3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288" t="s">
        <v>240</v>
      </c>
      <c r="B103" s="289" t="s">
        <v>105</v>
      </c>
      <c r="C103" s="289" t="s">
        <v>55</v>
      </c>
      <c r="D103" s="290" t="s">
        <v>241</v>
      </c>
      <c r="E103" s="290" t="s">
        <v>242</v>
      </c>
      <c r="F103" s="291" t="s">
        <v>499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297" t="str">
        <f t="shared" ref="A104:A106" si="5">+A97</f>
        <v>1.1. Operários/Agentes de Limpeza</v>
      </c>
      <c r="B104" s="298" t="s">
        <v>286</v>
      </c>
      <c r="C104" s="315">
        <f t="shared" ref="C104:C106" si="6">$C$96*(E42)</f>
        <v>1515</v>
      </c>
      <c r="D104" s="318">
        <v>25.42</v>
      </c>
      <c r="E104" s="304">
        <f t="shared" ref="E104:E106" si="7">C104*D104</f>
        <v>38511.300000000003</v>
      </c>
      <c r="F104" s="31"/>
      <c r="G104" s="292" t="s">
        <v>500</v>
      </c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297" t="str">
        <f t="shared" si="5"/>
        <v>1.2. Encarregado de Equipe</v>
      </c>
      <c r="B105" s="298" t="s">
        <v>286</v>
      </c>
      <c r="C105" s="315">
        <f t="shared" si="6"/>
        <v>25.25</v>
      </c>
      <c r="D105" s="318">
        <v>25.42</v>
      </c>
      <c r="E105" s="304">
        <f t="shared" si="7"/>
        <v>641.85500000000002</v>
      </c>
      <c r="F105" s="31"/>
      <c r="G105" s="292" t="s">
        <v>501</v>
      </c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297" t="str">
        <f t="shared" si="5"/>
        <v>1.3. Motorista Caminhão</v>
      </c>
      <c r="B106" s="298" t="s">
        <v>286</v>
      </c>
      <c r="C106" s="315">
        <f t="shared" si="6"/>
        <v>50.5</v>
      </c>
      <c r="D106" s="318">
        <v>16.52</v>
      </c>
      <c r="E106" s="304">
        <f t="shared" si="7"/>
        <v>834.26</v>
      </c>
      <c r="F106" s="31"/>
      <c r="G106" s="292" t="s">
        <v>502</v>
      </c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3"/>
      <c r="E107" s="3"/>
      <c r="F107" s="317">
        <f>SUM(E104:E106)</f>
        <v>39987.415000000008</v>
      </c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3"/>
      <c r="E108" s="3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 t="s">
        <v>503</v>
      </c>
      <c r="B109" s="1"/>
      <c r="C109" s="1"/>
      <c r="D109" s="3"/>
      <c r="E109" s="3"/>
      <c r="F109" s="3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288" t="s">
        <v>240</v>
      </c>
      <c r="B110" s="289" t="s">
        <v>105</v>
      </c>
      <c r="C110" s="289" t="s">
        <v>55</v>
      </c>
      <c r="D110" s="290" t="s">
        <v>241</v>
      </c>
      <c r="E110" s="290" t="s">
        <v>242</v>
      </c>
      <c r="F110" s="291" t="s">
        <v>504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297" t="str">
        <f t="shared" ref="A111:A113" si="8">+A104</f>
        <v>1.1. Operários/Agentes de Limpeza</v>
      </c>
      <c r="B111" s="298" t="s">
        <v>286</v>
      </c>
      <c r="C111" s="315">
        <f t="shared" ref="C111:C113" si="9">E42</f>
        <v>60</v>
      </c>
      <c r="D111" s="318">
        <v>0</v>
      </c>
      <c r="E111" s="304">
        <f t="shared" ref="E111:E113" si="10">C111*D111</f>
        <v>0</v>
      </c>
      <c r="F111" s="3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297" t="str">
        <f t="shared" si="8"/>
        <v>1.2. Encarregado de Equipe</v>
      </c>
      <c r="B112" s="298" t="s">
        <v>286</v>
      </c>
      <c r="C112" s="315">
        <f t="shared" si="9"/>
        <v>1</v>
      </c>
      <c r="D112" s="318">
        <v>0</v>
      </c>
      <c r="E112" s="304">
        <f t="shared" si="10"/>
        <v>0</v>
      </c>
      <c r="F112" s="3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297" t="str">
        <f t="shared" si="8"/>
        <v>1.3. Motorista Caminhão</v>
      </c>
      <c r="B113" s="298" t="s">
        <v>286</v>
      </c>
      <c r="C113" s="315">
        <f t="shared" si="9"/>
        <v>2</v>
      </c>
      <c r="D113" s="318">
        <v>125.32</v>
      </c>
      <c r="E113" s="304">
        <f t="shared" si="10"/>
        <v>250.64</v>
      </c>
      <c r="F113" s="31"/>
      <c r="G113" s="292" t="s">
        <v>505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206" t="s">
        <v>255</v>
      </c>
      <c r="E114" s="304">
        <f>$B$51</f>
        <v>1</v>
      </c>
      <c r="F114" s="317">
        <f>SUM(E111:E113)*E114</f>
        <v>250.64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3"/>
      <c r="E115" s="3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321" t="s">
        <v>295</v>
      </c>
      <c r="B116" s="322"/>
      <c r="C116" s="322"/>
      <c r="D116" s="261"/>
      <c r="E116" s="323"/>
      <c r="F116" s="317">
        <f>F65+F77+F91+F100+F107+F114</f>
        <v>324659.04676137283</v>
      </c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3"/>
      <c r="E117" s="3"/>
      <c r="F117" s="3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32" t="s">
        <v>296</v>
      </c>
      <c r="B118" s="1"/>
      <c r="C118" s="1"/>
      <c r="D118" s="3"/>
      <c r="E118" s="3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1.25" customHeight="1" x14ac:dyDescent="0.25">
      <c r="A119" s="1"/>
      <c r="B119" s="1"/>
      <c r="C119" s="1"/>
      <c r="D119" s="3"/>
      <c r="E119" s="3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25">
      <c r="A120" s="1" t="s">
        <v>297</v>
      </c>
      <c r="B120" s="1"/>
      <c r="C120" s="1"/>
      <c r="D120" s="3"/>
      <c r="E120" s="3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1.25" customHeight="1" x14ac:dyDescent="0.25">
      <c r="A121" s="1"/>
      <c r="B121" s="1"/>
      <c r="C121" s="1"/>
      <c r="D121" s="3"/>
      <c r="E121" s="3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7.75" customHeight="1" x14ac:dyDescent="0.25">
      <c r="A122" s="288" t="s">
        <v>240</v>
      </c>
      <c r="B122" s="289" t="s">
        <v>105</v>
      </c>
      <c r="C122" s="324" t="s">
        <v>298</v>
      </c>
      <c r="D122" s="290" t="s">
        <v>241</v>
      </c>
      <c r="E122" s="290" t="s">
        <v>242</v>
      </c>
      <c r="F122" s="291" t="s">
        <v>506</v>
      </c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325" t="s">
        <v>142</v>
      </c>
      <c r="B123" s="294" t="s">
        <v>286</v>
      </c>
      <c r="C123" s="326">
        <f>12/'0. Qtdades e Custos'!C127</f>
        <v>12</v>
      </c>
      <c r="D123" s="295">
        <f>VLOOKUP(A123,'0. Qtdades e Custos'!$B$198:$F$212,4,0)</f>
        <v>155.66</v>
      </c>
      <c r="E123" s="296">
        <f t="shared" ref="E123:E134" si="11">IFERROR(D123/C123,0)</f>
        <v>12.971666666666666</v>
      </c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293" t="s">
        <v>143</v>
      </c>
      <c r="B124" s="298" t="s">
        <v>286</v>
      </c>
      <c r="C124" s="326">
        <f>12/'0. Qtdades e Custos'!C128</f>
        <v>2</v>
      </c>
      <c r="D124" s="295">
        <f>VLOOKUP(A124,'0. Qtdades e Custos'!$B$198:$F$212,4,0)</f>
        <v>60.73</v>
      </c>
      <c r="E124" s="296">
        <f t="shared" si="11"/>
        <v>30.364999999999998</v>
      </c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325" t="s">
        <v>144</v>
      </c>
      <c r="B125" s="298" t="s">
        <v>286</v>
      </c>
      <c r="C125" s="326">
        <f>12/'0. Qtdades e Custos'!C129</f>
        <v>2</v>
      </c>
      <c r="D125" s="295">
        <f>VLOOKUP(A125,'0. Qtdades e Custos'!$B$198:$F$212,4,0)</f>
        <v>36.630000000000003</v>
      </c>
      <c r="E125" s="296">
        <f t="shared" si="11"/>
        <v>18.315000000000001</v>
      </c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325" t="s">
        <v>145</v>
      </c>
      <c r="B126" s="298" t="s">
        <v>286</v>
      </c>
      <c r="C126" s="326">
        <f>12/'0. Qtdades e Custos'!C130</f>
        <v>2</v>
      </c>
      <c r="D126" s="295">
        <f>VLOOKUP(A126,'0. Qtdades e Custos'!$B$198:$F$212,4,0)</f>
        <v>34.630000000000003</v>
      </c>
      <c r="E126" s="296">
        <f t="shared" si="11"/>
        <v>17.315000000000001</v>
      </c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293" t="s">
        <v>146</v>
      </c>
      <c r="B127" s="298" t="s">
        <v>286</v>
      </c>
      <c r="C127" s="326">
        <f>12/'0. Qtdades e Custos'!C131</f>
        <v>4</v>
      </c>
      <c r="D127" s="295">
        <f>VLOOKUP(A127,'0. Qtdades e Custos'!$B$198:$F$212,4,0)</f>
        <v>25.1</v>
      </c>
      <c r="E127" s="296">
        <f t="shared" si="11"/>
        <v>6.2750000000000004</v>
      </c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293" t="s">
        <v>147</v>
      </c>
      <c r="B128" s="298" t="s">
        <v>286</v>
      </c>
      <c r="C128" s="326">
        <f>12/'0. Qtdades e Custos'!C132</f>
        <v>4</v>
      </c>
      <c r="D128" s="295">
        <f>VLOOKUP(A128,'0. Qtdades e Custos'!$B$198:$F$212,4,0)</f>
        <v>4.28</v>
      </c>
      <c r="E128" s="296">
        <f t="shared" si="11"/>
        <v>1.07</v>
      </c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297" t="s">
        <v>148</v>
      </c>
      <c r="B129" s="298" t="s">
        <v>286</v>
      </c>
      <c r="C129" s="326">
        <f>12/'0. Qtdades e Custos'!C133</f>
        <v>12</v>
      </c>
      <c r="D129" s="295">
        <f>VLOOKUP(A129,'0. Qtdades e Custos'!$B$198:$F$212,4,0)</f>
        <v>1.1499999999999999</v>
      </c>
      <c r="E129" s="296">
        <f t="shared" si="11"/>
        <v>9.5833333333333326E-2</v>
      </c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297" t="s">
        <v>149</v>
      </c>
      <c r="B130" s="298" t="s">
        <v>286</v>
      </c>
      <c r="C130" s="326">
        <f>12/'0. Qtdades e Custos'!C134</f>
        <v>4</v>
      </c>
      <c r="D130" s="295">
        <f>VLOOKUP(A130,'0. Qtdades e Custos'!$B$198:$F$212,4,0)</f>
        <v>18</v>
      </c>
      <c r="E130" s="296">
        <f t="shared" si="11"/>
        <v>4.5</v>
      </c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297" t="s">
        <v>150</v>
      </c>
      <c r="B131" s="298" t="s">
        <v>286</v>
      </c>
      <c r="C131" s="326">
        <f>12/'0. Qtdades e Custos'!C135</f>
        <v>4</v>
      </c>
      <c r="D131" s="295">
        <f>VLOOKUP(A131,'0. Qtdades e Custos'!$B$198:$F$212,4,0)</f>
        <v>13.18</v>
      </c>
      <c r="E131" s="296">
        <f t="shared" si="11"/>
        <v>3.2949999999999999</v>
      </c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25">
      <c r="A132" s="297" t="s">
        <v>151</v>
      </c>
      <c r="B132" s="298" t="s">
        <v>178</v>
      </c>
      <c r="C132" s="326">
        <f>12/'0. Qtdades e Custos'!C136</f>
        <v>0.5</v>
      </c>
      <c r="D132" s="295">
        <f>VLOOKUP(A132,'0. Qtdades e Custos'!$B$198:$F$212,4,0)</f>
        <v>2.58</v>
      </c>
      <c r="E132" s="296">
        <f t="shared" si="11"/>
        <v>5.16</v>
      </c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297" t="s">
        <v>152</v>
      </c>
      <c r="B133" s="298" t="s">
        <v>286</v>
      </c>
      <c r="C133" s="326">
        <f>12/'0. Qtdades e Custos'!C137</f>
        <v>1</v>
      </c>
      <c r="D133" s="295">
        <f>VLOOKUP(A133,'0. Qtdades e Custos'!$B$198:$F$212,4,0)</f>
        <v>33.130000000000003</v>
      </c>
      <c r="E133" s="296">
        <f t="shared" si="11"/>
        <v>33.130000000000003</v>
      </c>
      <c r="F133" s="3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297" t="s">
        <v>153</v>
      </c>
      <c r="B134" s="298" t="s">
        <v>178</v>
      </c>
      <c r="C134" s="326">
        <f>12/'0. Qtdades e Custos'!C138</f>
        <v>2</v>
      </c>
      <c r="D134" s="295">
        <f>VLOOKUP(A134,'0. Qtdades e Custos'!$B$198:$F$212,4,0)</f>
        <v>43.29</v>
      </c>
      <c r="E134" s="296">
        <f t="shared" si="11"/>
        <v>21.645</v>
      </c>
      <c r="F134" s="3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297" t="s">
        <v>253</v>
      </c>
      <c r="B135" s="298" t="s">
        <v>254</v>
      </c>
      <c r="C135" s="328">
        <f>E42</f>
        <v>60</v>
      </c>
      <c r="D135" s="299">
        <f>+SUM(E123:E134)</f>
        <v>154.13750000000002</v>
      </c>
      <c r="E135" s="299">
        <f>C135*D135</f>
        <v>9248.2500000000018</v>
      </c>
      <c r="F135" s="3"/>
      <c r="G135" s="3"/>
      <c r="H135" s="1"/>
      <c r="I135" s="1"/>
      <c r="J135" s="1"/>
      <c r="K135" s="1"/>
      <c r="L135" s="1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5">
      <c r="A136" s="1"/>
      <c r="B136" s="1"/>
      <c r="C136" s="1"/>
      <c r="D136" s="206" t="s">
        <v>255</v>
      </c>
      <c r="E136" s="304">
        <f>$B$51</f>
        <v>1</v>
      </c>
      <c r="F136" s="305">
        <f>E135*E136</f>
        <v>9248.2500000000018</v>
      </c>
      <c r="G136" s="3"/>
      <c r="H136" s="1"/>
      <c r="I136" s="1"/>
      <c r="J136" s="1"/>
      <c r="K136" s="1"/>
      <c r="L136" s="1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1.25" customHeight="1" x14ac:dyDescent="0.25">
      <c r="A137" s="1"/>
      <c r="B137" s="1"/>
      <c r="C137" s="1"/>
      <c r="D137" s="3"/>
      <c r="E137" s="3"/>
      <c r="F137" s="3"/>
      <c r="G137" s="3"/>
      <c r="H137" s="1"/>
      <c r="I137" s="1"/>
      <c r="J137" s="1"/>
      <c r="K137" s="1"/>
      <c r="L137" s="1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1.25" customHeight="1" x14ac:dyDescent="0.25">
      <c r="A138" s="1" t="s">
        <v>300</v>
      </c>
      <c r="B138" s="1"/>
      <c r="C138" s="1"/>
      <c r="D138" s="3"/>
      <c r="E138" s="3"/>
      <c r="F138" s="3"/>
      <c r="G138" s="3"/>
      <c r="H138" s="1"/>
      <c r="I138" s="1"/>
      <c r="J138" s="1"/>
      <c r="K138" s="1"/>
      <c r="L138" s="1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1.25" customHeight="1" x14ac:dyDescent="0.25">
      <c r="A139" s="1"/>
      <c r="B139" s="1"/>
      <c r="C139" s="1"/>
      <c r="D139" s="3"/>
      <c r="E139" s="3"/>
      <c r="F139" s="3"/>
      <c r="G139" s="3"/>
      <c r="H139" s="1"/>
      <c r="I139" s="1"/>
      <c r="J139" s="1"/>
      <c r="K139" s="1"/>
      <c r="L139" s="1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1.25" customHeight="1" x14ac:dyDescent="0.25">
      <c r="A140" s="288" t="s">
        <v>240</v>
      </c>
      <c r="B140" s="289" t="s">
        <v>105</v>
      </c>
      <c r="C140" s="324" t="s">
        <v>298</v>
      </c>
      <c r="D140" s="290" t="s">
        <v>241</v>
      </c>
      <c r="E140" s="290" t="s">
        <v>242</v>
      </c>
      <c r="F140" s="291" t="s">
        <v>507</v>
      </c>
      <c r="G140" s="3"/>
      <c r="H140" s="1"/>
      <c r="I140" s="1"/>
      <c r="J140" s="1"/>
      <c r="K140" s="1"/>
      <c r="L140" s="1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1.25" customHeight="1" x14ac:dyDescent="0.25">
      <c r="A141" s="325" t="s">
        <v>142</v>
      </c>
      <c r="B141" s="294" t="s">
        <v>286</v>
      </c>
      <c r="C141" s="326">
        <f>12/'0. Qtdades e Custos'!H127</f>
        <v>12</v>
      </c>
      <c r="D141" s="295">
        <f>VLOOKUP(A141,'0. Qtdades e Custos'!$B$198:$F$212,4,0)</f>
        <v>155.66</v>
      </c>
      <c r="E141" s="296">
        <f t="shared" ref="E141:E150" si="12">IFERROR(D141/C141,0)</f>
        <v>12.971666666666666</v>
      </c>
      <c r="F141" s="3"/>
      <c r="G141" s="3"/>
      <c r="H141" s="1"/>
      <c r="I141" s="1"/>
      <c r="J141" s="1"/>
      <c r="K141" s="1"/>
      <c r="L141" s="1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1.25" customHeight="1" x14ac:dyDescent="0.25">
      <c r="A142" s="293" t="s">
        <v>143</v>
      </c>
      <c r="B142" s="298" t="s">
        <v>286</v>
      </c>
      <c r="C142" s="326">
        <f>12/'0. Qtdades e Custos'!H128</f>
        <v>2</v>
      </c>
      <c r="D142" s="295">
        <f>VLOOKUP(A142,'0. Qtdades e Custos'!$B$198:$F$212,4,0)</f>
        <v>60.73</v>
      </c>
      <c r="E142" s="296">
        <f t="shared" si="12"/>
        <v>30.364999999999998</v>
      </c>
      <c r="F142" s="3"/>
      <c r="G142" s="3"/>
      <c r="H142" s="1"/>
      <c r="I142" s="1"/>
      <c r="J142" s="1"/>
      <c r="K142" s="1"/>
      <c r="L142" s="1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26.25" customHeight="1" x14ac:dyDescent="0.25">
      <c r="A143" s="325" t="s">
        <v>144</v>
      </c>
      <c r="B143" s="298" t="s">
        <v>286</v>
      </c>
      <c r="C143" s="326">
        <f>12/'0. Qtdades e Custos'!H129</f>
        <v>2</v>
      </c>
      <c r="D143" s="295">
        <f>VLOOKUP(A143,'0. Qtdades e Custos'!$B$198:$F$212,4,0)</f>
        <v>36.630000000000003</v>
      </c>
      <c r="E143" s="296">
        <f t="shared" si="12"/>
        <v>18.315000000000001</v>
      </c>
      <c r="F143" s="3"/>
      <c r="G143" s="3"/>
      <c r="H143" s="1"/>
      <c r="I143" s="1"/>
      <c r="J143" s="1"/>
      <c r="K143" s="1"/>
      <c r="L143" s="1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25.5" customHeight="1" x14ac:dyDescent="0.25">
      <c r="A144" s="325" t="s">
        <v>145</v>
      </c>
      <c r="B144" s="298" t="s">
        <v>286</v>
      </c>
      <c r="C144" s="326">
        <f>12/'0. Qtdades e Custos'!H130</f>
        <v>2</v>
      </c>
      <c r="D144" s="295">
        <f>VLOOKUP(A144,'0. Qtdades e Custos'!$B$198:$F$212,4,0)</f>
        <v>34.630000000000003</v>
      </c>
      <c r="E144" s="296">
        <f t="shared" si="12"/>
        <v>17.315000000000001</v>
      </c>
      <c r="F144" s="3"/>
      <c r="G144" s="3"/>
      <c r="H144" s="1"/>
      <c r="I144" s="1"/>
      <c r="J144" s="1"/>
      <c r="K144" s="1"/>
      <c r="L144" s="1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1.25" customHeight="1" x14ac:dyDescent="0.25">
      <c r="A145" s="293" t="s">
        <v>146</v>
      </c>
      <c r="B145" s="298" t="s">
        <v>286</v>
      </c>
      <c r="C145" s="326">
        <f>12/'0. Qtdades e Custos'!H131</f>
        <v>4</v>
      </c>
      <c r="D145" s="295">
        <f>VLOOKUP(A145,'0. Qtdades e Custos'!$B$198:$F$212,4,0)</f>
        <v>25.1</v>
      </c>
      <c r="E145" s="296">
        <f t="shared" si="12"/>
        <v>6.2750000000000004</v>
      </c>
      <c r="F145" s="3"/>
      <c r="G145" s="3"/>
      <c r="H145" s="1"/>
      <c r="I145" s="1"/>
      <c r="J145" s="1"/>
      <c r="K145" s="1"/>
      <c r="L145" s="1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1.25" customHeight="1" x14ac:dyDescent="0.25">
      <c r="A146" s="293" t="s">
        <v>147</v>
      </c>
      <c r="B146" s="298" t="s">
        <v>286</v>
      </c>
      <c r="C146" s="326">
        <f>12/'0. Qtdades e Custos'!H132</f>
        <v>4</v>
      </c>
      <c r="D146" s="295">
        <f>VLOOKUP(A146,'0. Qtdades e Custos'!$B$198:$F$212,4,0)</f>
        <v>4.28</v>
      </c>
      <c r="E146" s="296">
        <f t="shared" si="12"/>
        <v>1.07</v>
      </c>
      <c r="F146" s="3"/>
      <c r="G146" s="3"/>
      <c r="H146" s="1"/>
      <c r="I146" s="1"/>
      <c r="J146" s="1"/>
      <c r="K146" s="1"/>
      <c r="L146" s="1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1.25" customHeight="1" x14ac:dyDescent="0.25">
      <c r="A147" s="297" t="s">
        <v>148</v>
      </c>
      <c r="B147" s="298" t="s">
        <v>286</v>
      </c>
      <c r="C147" s="326">
        <f>12/'0. Qtdades e Custos'!H133</f>
        <v>12</v>
      </c>
      <c r="D147" s="295">
        <f>VLOOKUP(A147,'0. Qtdades e Custos'!$B$198:$F$212,4,0)</f>
        <v>1.1499999999999999</v>
      </c>
      <c r="E147" s="296">
        <f t="shared" si="12"/>
        <v>9.5833333333333326E-2</v>
      </c>
      <c r="F147" s="3"/>
      <c r="G147" s="3"/>
      <c r="H147" s="1"/>
      <c r="I147" s="1"/>
      <c r="J147" s="1"/>
      <c r="K147" s="1"/>
      <c r="L147" s="1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1.25" customHeight="1" x14ac:dyDescent="0.25">
      <c r="A148" s="297" t="s">
        <v>149</v>
      </c>
      <c r="B148" s="298" t="s">
        <v>286</v>
      </c>
      <c r="C148" s="326">
        <f>12/'0. Qtdades e Custos'!H134</f>
        <v>4</v>
      </c>
      <c r="D148" s="295">
        <f>VLOOKUP(A148,'0. Qtdades e Custos'!$B$198:$F$212,4,0)</f>
        <v>18</v>
      </c>
      <c r="E148" s="296">
        <f t="shared" si="12"/>
        <v>4.5</v>
      </c>
      <c r="F148" s="3"/>
      <c r="G148" s="3"/>
      <c r="H148" s="1"/>
      <c r="I148" s="1"/>
      <c r="J148" s="1"/>
      <c r="K148" s="1"/>
      <c r="L148" s="1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1.25" customHeight="1" x14ac:dyDescent="0.25">
      <c r="A149" s="297" t="s">
        <v>150</v>
      </c>
      <c r="B149" s="298" t="s">
        <v>286</v>
      </c>
      <c r="C149" s="326">
        <f>12/'0. Qtdades e Custos'!H135</f>
        <v>4</v>
      </c>
      <c r="D149" s="295">
        <f>VLOOKUP(A149,'0. Qtdades e Custos'!$B$198:$F$212,4,0)</f>
        <v>13.18</v>
      </c>
      <c r="E149" s="296">
        <f t="shared" si="12"/>
        <v>3.2949999999999999</v>
      </c>
      <c r="F149" s="3"/>
      <c r="G149" s="3"/>
      <c r="H149" s="1"/>
      <c r="I149" s="1"/>
      <c r="J149" s="1"/>
      <c r="K149" s="1"/>
      <c r="L149" s="1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1.25" customHeight="1" x14ac:dyDescent="0.25">
      <c r="A150" s="297" t="s">
        <v>153</v>
      </c>
      <c r="B150" s="298" t="s">
        <v>178</v>
      </c>
      <c r="C150" s="326">
        <f>12/'0. Qtdades e Custos'!H138</f>
        <v>2</v>
      </c>
      <c r="D150" s="295">
        <f>VLOOKUP(A150,'0. Qtdades e Custos'!$B$198:$F$212,4,0)</f>
        <v>43.29</v>
      </c>
      <c r="E150" s="296">
        <f t="shared" si="12"/>
        <v>21.645</v>
      </c>
      <c r="F150" s="3"/>
      <c r="G150" s="3"/>
      <c r="H150" s="1"/>
      <c r="I150" s="1"/>
      <c r="J150" s="1"/>
      <c r="K150" s="1"/>
      <c r="L150" s="1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1.25" customHeight="1" x14ac:dyDescent="0.25">
      <c r="A151" s="297" t="s">
        <v>253</v>
      </c>
      <c r="B151" s="298" t="s">
        <v>254</v>
      </c>
      <c r="C151" s="328">
        <f>E43</f>
        <v>1</v>
      </c>
      <c r="D151" s="299">
        <f>+SUM(E141:E150)</f>
        <v>115.8475</v>
      </c>
      <c r="E151" s="299">
        <f>C151*D151</f>
        <v>115.8475</v>
      </c>
      <c r="F151" s="3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1.25" customHeight="1" x14ac:dyDescent="0.25">
      <c r="A152" s="1"/>
      <c r="B152" s="1"/>
      <c r="C152" s="1"/>
      <c r="D152" s="206" t="s">
        <v>255</v>
      </c>
      <c r="E152" s="304">
        <f>$B$51</f>
        <v>1</v>
      </c>
      <c r="F152" s="305">
        <f>E151*E152</f>
        <v>115.8475</v>
      </c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1.25" customHeight="1" x14ac:dyDescent="0.25">
      <c r="A153" s="1"/>
      <c r="B153" s="1"/>
      <c r="C153" s="1"/>
      <c r="D153" s="3"/>
      <c r="E153" s="3"/>
      <c r="F153" s="3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25">
      <c r="A154" s="1" t="s">
        <v>302</v>
      </c>
      <c r="B154" s="1"/>
      <c r="C154" s="1"/>
      <c r="D154" s="3"/>
      <c r="E154" s="3"/>
      <c r="F154" s="3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1.25" customHeight="1" x14ac:dyDescent="0.25">
      <c r="A155" s="1"/>
      <c r="B155" s="1"/>
      <c r="C155" s="1"/>
      <c r="D155" s="3"/>
      <c r="E155" s="3"/>
      <c r="F155" s="3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288" t="s">
        <v>240</v>
      </c>
      <c r="B156" s="289" t="s">
        <v>105</v>
      </c>
      <c r="C156" s="324" t="s">
        <v>298</v>
      </c>
      <c r="D156" s="290" t="s">
        <v>241</v>
      </c>
      <c r="E156" s="290" t="s">
        <v>242</v>
      </c>
      <c r="F156" s="291" t="s">
        <v>508</v>
      </c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325" t="s">
        <v>142</v>
      </c>
      <c r="B157" s="294" t="s">
        <v>286</v>
      </c>
      <c r="C157" s="326">
        <f>12/'0. Qtdades e Custos'!F127</f>
        <v>12</v>
      </c>
      <c r="D157" s="295">
        <f>VLOOKUP(A157,'0. Qtdades e Custos'!$B$198:$F$212,4,0)</f>
        <v>155.66</v>
      </c>
      <c r="E157" s="296">
        <f t="shared" ref="E157:E162" si="13">IFERROR(D157/C157,0)</f>
        <v>12.971666666666666</v>
      </c>
      <c r="F157" s="3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297" t="s">
        <v>143</v>
      </c>
      <c r="B158" s="298" t="s">
        <v>286</v>
      </c>
      <c r="C158" s="326">
        <f>12/'0. Qtdades e Custos'!F128</f>
        <v>2</v>
      </c>
      <c r="D158" s="295">
        <f>VLOOKUP(A158,'0. Qtdades e Custos'!$B$198:$F$212,4,0)</f>
        <v>60.73</v>
      </c>
      <c r="E158" s="296">
        <f t="shared" si="13"/>
        <v>30.364999999999998</v>
      </c>
      <c r="F158" s="3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319" t="s">
        <v>144</v>
      </c>
      <c r="B159" s="298" t="s">
        <v>286</v>
      </c>
      <c r="C159" s="326">
        <f>12/'0. Qtdades e Custos'!F129</f>
        <v>2</v>
      </c>
      <c r="D159" s="295">
        <f>VLOOKUP(A159,'0. Qtdades e Custos'!$B$198:$F$212,4,0)</f>
        <v>36.630000000000003</v>
      </c>
      <c r="E159" s="296">
        <f t="shared" si="13"/>
        <v>18.315000000000001</v>
      </c>
      <c r="F159" s="3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319" t="s">
        <v>145</v>
      </c>
      <c r="B160" s="298" t="s">
        <v>286</v>
      </c>
      <c r="C160" s="326">
        <f>12/'0. Qtdades e Custos'!F130</f>
        <v>2</v>
      </c>
      <c r="D160" s="295">
        <f>VLOOKUP(A160,'0. Qtdades e Custos'!$B$198:$F$212,4,0)</f>
        <v>34.630000000000003</v>
      </c>
      <c r="E160" s="296">
        <f t="shared" si="13"/>
        <v>17.315000000000001</v>
      </c>
      <c r="F160" s="3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297" t="s">
        <v>147</v>
      </c>
      <c r="B161" s="298" t="s">
        <v>286</v>
      </c>
      <c r="C161" s="326">
        <f>12/'0. Qtdades e Custos'!F132</f>
        <v>12</v>
      </c>
      <c r="D161" s="295">
        <f>VLOOKUP(A161,'0. Qtdades e Custos'!$B$198:$F$212,4,0)</f>
        <v>4.28</v>
      </c>
      <c r="E161" s="296">
        <f t="shared" si="13"/>
        <v>0.35666666666666669</v>
      </c>
      <c r="F161" s="3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297" t="s">
        <v>153</v>
      </c>
      <c r="B162" s="298" t="s">
        <v>178</v>
      </c>
      <c r="C162" s="326">
        <f>12/'0. Qtdades e Custos'!F138</f>
        <v>2</v>
      </c>
      <c r="D162" s="295">
        <f>VLOOKUP(A162,'0. Qtdades e Custos'!$B$198:$F$212,4,0)</f>
        <v>43.29</v>
      </c>
      <c r="E162" s="296">
        <f t="shared" si="13"/>
        <v>21.645</v>
      </c>
      <c r="F162" s="3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297" t="s">
        <v>253</v>
      </c>
      <c r="B163" s="298" t="s">
        <v>254</v>
      </c>
      <c r="C163" s="328">
        <f>E44</f>
        <v>2</v>
      </c>
      <c r="D163" s="299">
        <f>+SUM(E157:E162)</f>
        <v>100.96833333333333</v>
      </c>
      <c r="E163" s="299">
        <f>C163*D163</f>
        <v>201.93666666666667</v>
      </c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206" t="s">
        <v>255</v>
      </c>
      <c r="E164" s="304">
        <f>$B$51</f>
        <v>1</v>
      </c>
      <c r="F164" s="305">
        <f>E163*E164</f>
        <v>201.93666666666667</v>
      </c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1.25" customHeight="1" x14ac:dyDescent="0.25">
      <c r="A165" s="1"/>
      <c r="B165" s="1"/>
      <c r="C165" s="1"/>
      <c r="D165" s="3"/>
      <c r="E165" s="3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321" t="s">
        <v>308</v>
      </c>
      <c r="B166" s="329"/>
      <c r="C166" s="329"/>
      <c r="D166" s="330"/>
      <c r="E166" s="331"/>
      <c r="F166" s="332">
        <f>+F136+F152+F164</f>
        <v>9566.0341666666682</v>
      </c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1.25" customHeight="1" x14ac:dyDescent="0.25">
      <c r="A167" s="1"/>
      <c r="B167" s="1"/>
      <c r="C167" s="1"/>
      <c r="D167" s="3"/>
      <c r="E167" s="3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32" t="s">
        <v>309</v>
      </c>
      <c r="B168" s="1"/>
      <c r="C168" s="1"/>
      <c r="D168" s="3"/>
      <c r="E168" s="3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1.25" customHeight="1" x14ac:dyDescent="0.25">
      <c r="A169" s="1"/>
      <c r="B169" s="213"/>
      <c r="C169" s="1"/>
      <c r="D169" s="3"/>
      <c r="E169" s="3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37.5" customHeight="1" x14ac:dyDescent="0.25">
      <c r="A170" s="687" t="s">
        <v>509</v>
      </c>
      <c r="B170" s="550"/>
      <c r="C170" s="550"/>
      <c r="D170" s="550"/>
      <c r="E170" s="550"/>
      <c r="F170" s="55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1.25" customHeight="1" x14ac:dyDescent="0.25">
      <c r="A171" s="1"/>
      <c r="B171" s="1"/>
      <c r="C171" s="1"/>
      <c r="D171" s="3"/>
      <c r="E171" s="3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213" t="s">
        <v>311</v>
      </c>
      <c r="B172" s="1"/>
      <c r="C172" s="1"/>
      <c r="D172" s="3"/>
      <c r="E172" s="3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288" t="s">
        <v>240</v>
      </c>
      <c r="B173" s="289" t="s">
        <v>105</v>
      </c>
      <c r="C173" s="289" t="s">
        <v>55</v>
      </c>
      <c r="D173" s="290" t="s">
        <v>241</v>
      </c>
      <c r="E173" s="290" t="s">
        <v>242</v>
      </c>
      <c r="F173" s="291" t="s">
        <v>510</v>
      </c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293" t="s">
        <v>313</v>
      </c>
      <c r="B174" s="294" t="s">
        <v>286</v>
      </c>
      <c r="C174" s="294">
        <v>1</v>
      </c>
      <c r="D174" s="295">
        <f>'0. Qtdades e Custos'!N66</f>
        <v>561083.36</v>
      </c>
      <c r="E174" s="296">
        <f>C174*D174</f>
        <v>561083.36</v>
      </c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297" t="s">
        <v>314</v>
      </c>
      <c r="B175" s="298" t="s">
        <v>315</v>
      </c>
      <c r="C175" s="326">
        <f>'0. Qtdades e Custos'!Q66</f>
        <v>7</v>
      </c>
      <c r="D175" s="299"/>
      <c r="E175" s="299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297" t="s">
        <v>316</v>
      </c>
      <c r="B176" s="298" t="s">
        <v>315</v>
      </c>
      <c r="C176" s="303">
        <v>0</v>
      </c>
      <c r="D176" s="299"/>
      <c r="E176" s="299"/>
      <c r="F176" s="142"/>
      <c r="G176" s="3"/>
      <c r="H176" s="1"/>
      <c r="I176" s="215"/>
      <c r="J176" s="215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297" t="s">
        <v>317</v>
      </c>
      <c r="B177" s="298" t="s">
        <v>220</v>
      </c>
      <c r="C177" s="302">
        <f>IFERROR(VLOOKUP(C175,'10. Depreciação'!A3:B17,2,0),0)</f>
        <v>60.29</v>
      </c>
      <c r="D177" s="299">
        <f>E174</f>
        <v>561083.36</v>
      </c>
      <c r="E177" s="299">
        <f>C177*D177/100</f>
        <v>338277.15774399997</v>
      </c>
      <c r="F177" s="3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333" t="s">
        <v>318</v>
      </c>
      <c r="B178" s="334" t="s">
        <v>246</v>
      </c>
      <c r="C178" s="334">
        <f>C175*12</f>
        <v>84</v>
      </c>
      <c r="D178" s="335">
        <f>IF(C176&lt;=C175,E177,0)</f>
        <v>338277.15774399997</v>
      </c>
      <c r="E178" s="335">
        <f>IFERROR(D178/C178,0)</f>
        <v>4027.1090207619045</v>
      </c>
      <c r="F178" s="3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293" t="s">
        <v>511</v>
      </c>
      <c r="B179" s="294" t="s">
        <v>286</v>
      </c>
      <c r="C179" s="294">
        <f t="shared" ref="C179:C180" si="14">C174</f>
        <v>1</v>
      </c>
      <c r="D179" s="295">
        <f>'0. Qtdades e Custos'!N67</f>
        <v>36033.56</v>
      </c>
      <c r="E179" s="296">
        <f>C179*D179</f>
        <v>36033.56</v>
      </c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297" t="s">
        <v>56</v>
      </c>
      <c r="B180" s="298" t="s">
        <v>315</v>
      </c>
      <c r="C180" s="326">
        <f t="shared" si="14"/>
        <v>7</v>
      </c>
      <c r="D180" s="299"/>
      <c r="E180" s="299"/>
      <c r="F180" s="3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297" t="s">
        <v>512</v>
      </c>
      <c r="B181" s="298" t="s">
        <v>315</v>
      </c>
      <c r="C181" s="303">
        <v>0</v>
      </c>
      <c r="D181" s="299"/>
      <c r="E181" s="299"/>
      <c r="F181" s="142"/>
      <c r="G181" s="3"/>
      <c r="H181" s="1"/>
      <c r="I181" s="215"/>
      <c r="J181" s="215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297" t="s">
        <v>513</v>
      </c>
      <c r="B182" s="298" t="s">
        <v>220</v>
      </c>
      <c r="C182" s="388">
        <f>IFERROR(VLOOKUP(C180,'10. Depreciação'!A3:B17,2,0),0)</f>
        <v>60.29</v>
      </c>
      <c r="D182" s="299">
        <f>E179</f>
        <v>36033.56</v>
      </c>
      <c r="E182" s="299">
        <f>C182*D182/100</f>
        <v>21724.633323999999</v>
      </c>
      <c r="F182" s="3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307" t="s">
        <v>514</v>
      </c>
      <c r="B183" s="336" t="s">
        <v>246</v>
      </c>
      <c r="C183" s="336">
        <f>C180*12</f>
        <v>84</v>
      </c>
      <c r="D183" s="308">
        <f>IF(C181&lt;=C180,E182,0)</f>
        <v>21724.633323999999</v>
      </c>
      <c r="E183" s="308">
        <f>IFERROR(D183/C183,0)</f>
        <v>258.62658719047619</v>
      </c>
      <c r="F183" s="3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300" t="s">
        <v>319</v>
      </c>
      <c r="B184" s="143"/>
      <c r="C184" s="143"/>
      <c r="D184" s="30"/>
      <c r="E184" s="301">
        <f>E178+E183</f>
        <v>4285.7356079523806</v>
      </c>
      <c r="F184" s="3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307" t="s">
        <v>320</v>
      </c>
      <c r="B185" s="336" t="s">
        <v>286</v>
      </c>
      <c r="C185" s="326">
        <f>'0. Qtdades e Custos'!P66</f>
        <v>2</v>
      </c>
      <c r="D185" s="308">
        <f>E184</f>
        <v>4285.7356079523806</v>
      </c>
      <c r="E185" s="301">
        <f>C185*D185</f>
        <v>8571.4712159047613</v>
      </c>
      <c r="F185" s="3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216"/>
      <c r="B186" s="216"/>
      <c r="C186" s="216"/>
      <c r="D186" s="206" t="s">
        <v>255</v>
      </c>
      <c r="E186" s="304">
        <f>$B$51</f>
        <v>1</v>
      </c>
      <c r="F186" s="332">
        <f>E185*E186</f>
        <v>8571.4712159047613</v>
      </c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1.25" customHeight="1" x14ac:dyDescent="0.25">
      <c r="A187" s="1"/>
      <c r="B187" s="1"/>
      <c r="C187" s="1"/>
      <c r="D187" s="3"/>
      <c r="E187" s="3"/>
      <c r="F187" s="3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213" t="s">
        <v>321</v>
      </c>
      <c r="B188" s="1"/>
      <c r="C188" s="1"/>
      <c r="D188" s="3"/>
      <c r="E188" s="3"/>
      <c r="F188" s="3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288" t="s">
        <v>240</v>
      </c>
      <c r="B189" s="289" t="s">
        <v>105</v>
      </c>
      <c r="C189" s="289" t="s">
        <v>55</v>
      </c>
      <c r="D189" s="290" t="s">
        <v>241</v>
      </c>
      <c r="E189" s="290" t="s">
        <v>242</v>
      </c>
      <c r="F189" s="291" t="s">
        <v>515</v>
      </c>
      <c r="G189" s="3"/>
      <c r="H189" s="1"/>
      <c r="I189" s="215"/>
      <c r="J189" s="215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293" t="s">
        <v>323</v>
      </c>
      <c r="B190" s="294" t="s">
        <v>286</v>
      </c>
      <c r="C190" s="294">
        <v>1</v>
      </c>
      <c r="D190" s="296">
        <f>D174</f>
        <v>561083.36</v>
      </c>
      <c r="E190" s="296">
        <f>C190*D190</f>
        <v>561083.36</v>
      </c>
      <c r="F190" s="142"/>
      <c r="G190" s="3"/>
      <c r="H190" s="1"/>
      <c r="I190" s="215"/>
      <c r="J190" s="215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297" t="s">
        <v>324</v>
      </c>
      <c r="B191" s="298" t="s">
        <v>220</v>
      </c>
      <c r="C191" s="303">
        <v>14.75</v>
      </c>
      <c r="D191" s="299"/>
      <c r="E191" s="299"/>
      <c r="F191" s="142"/>
      <c r="G191" s="3"/>
      <c r="H191" s="1"/>
      <c r="I191" s="215"/>
      <c r="J191" s="215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297" t="s">
        <v>325</v>
      </c>
      <c r="B192" s="298" t="s">
        <v>278</v>
      </c>
      <c r="C192" s="299">
        <f>IFERROR(IF(C176&lt;=C175,E174-(C177/(100*C175)*C176)*E174,E174-E177),0)</f>
        <v>561083.36</v>
      </c>
      <c r="D192" s="299"/>
      <c r="E192" s="299"/>
      <c r="F192" s="142"/>
      <c r="G192" s="3"/>
      <c r="H192" s="1"/>
      <c r="I192" s="215"/>
      <c r="J192" s="215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297" t="s">
        <v>326</v>
      </c>
      <c r="B193" s="298" t="s">
        <v>278</v>
      </c>
      <c r="C193" s="299">
        <f>IFERROR(IF(C176&gt;=C175,C192,((((C192)-(E174-E177))*(((C175-C176)+1)/(2*(C175-C176))))+(E174-E177))),0)</f>
        <v>416107.43525257142</v>
      </c>
      <c r="D193" s="299"/>
      <c r="E193" s="299"/>
      <c r="F193" s="142"/>
      <c r="G193" s="3"/>
      <c r="H193" s="1"/>
      <c r="I193" s="215"/>
      <c r="J193" s="215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333" t="s">
        <v>327</v>
      </c>
      <c r="B194" s="334" t="s">
        <v>278</v>
      </c>
      <c r="C194" s="334"/>
      <c r="D194" s="335">
        <f>C191*C193/12/100</f>
        <v>5114.6538916461905</v>
      </c>
      <c r="E194" s="335">
        <f>D194</f>
        <v>5114.6538916461905</v>
      </c>
      <c r="F194" s="142"/>
      <c r="G194" s="3"/>
      <c r="H194" s="1"/>
      <c r="I194" s="215"/>
      <c r="J194" s="215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293" t="s">
        <v>516</v>
      </c>
      <c r="B195" s="294" t="s">
        <v>286</v>
      </c>
      <c r="C195" s="294">
        <f t="shared" ref="C195:D195" si="15">C179</f>
        <v>1</v>
      </c>
      <c r="D195" s="296">
        <f t="shared" si="15"/>
        <v>36033.56</v>
      </c>
      <c r="E195" s="296">
        <f>C195*D195</f>
        <v>36033.56</v>
      </c>
      <c r="F195" s="142"/>
      <c r="G195" s="3"/>
      <c r="H195" s="1"/>
      <c r="I195" s="215"/>
      <c r="J195" s="215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297" t="s">
        <v>324</v>
      </c>
      <c r="B196" s="298" t="s">
        <v>220</v>
      </c>
      <c r="C196" s="298">
        <f>C191</f>
        <v>14.75</v>
      </c>
      <c r="D196" s="299"/>
      <c r="E196" s="299"/>
      <c r="F196" s="142"/>
      <c r="G196" s="3"/>
      <c r="H196" s="1"/>
      <c r="I196" s="215"/>
      <c r="J196" s="215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297" t="s">
        <v>517</v>
      </c>
      <c r="B197" s="298" t="s">
        <v>278</v>
      </c>
      <c r="C197" s="299">
        <f>IFERROR(IF(C181&lt;=C180,E179-(C182/(100*C180)*C181)*E179,E179-E182),0)</f>
        <v>36033.56</v>
      </c>
      <c r="D197" s="299"/>
      <c r="E197" s="299"/>
      <c r="F197" s="142"/>
      <c r="G197" s="3"/>
      <c r="H197" s="1"/>
      <c r="I197" s="215"/>
      <c r="J197" s="215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297" t="s">
        <v>379</v>
      </c>
      <c r="B198" s="298" t="s">
        <v>278</v>
      </c>
      <c r="C198" s="299">
        <f>IFERROR(IF(C181&gt;=C180,C197,((((C197)-(E179-E182))*(((C180-C181)+1)/(2*(C180-C181))))+(E179-E182))),0)</f>
        <v>26723.002861142857</v>
      </c>
      <c r="D198" s="299"/>
      <c r="E198" s="299"/>
      <c r="F198" s="142"/>
      <c r="G198" s="3"/>
      <c r="H198" s="1"/>
      <c r="I198" s="215"/>
      <c r="J198" s="215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307" t="s">
        <v>518</v>
      </c>
      <c r="B199" s="336" t="s">
        <v>278</v>
      </c>
      <c r="C199" s="336"/>
      <c r="D199" s="308">
        <f>C196*C198/12/100</f>
        <v>328.4702435015476</v>
      </c>
      <c r="E199" s="308">
        <f>D199</f>
        <v>328.4702435015476</v>
      </c>
      <c r="F199" s="142"/>
      <c r="G199" s="3"/>
      <c r="H199" s="1"/>
      <c r="I199" s="215"/>
      <c r="J199" s="215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300" t="s">
        <v>319</v>
      </c>
      <c r="B200" s="143"/>
      <c r="C200" s="143"/>
      <c r="D200" s="30"/>
      <c r="E200" s="301">
        <f>E194+E199</f>
        <v>5443.1241351477383</v>
      </c>
      <c r="F200" s="142"/>
      <c r="G200" s="3"/>
      <c r="H200" s="1"/>
      <c r="I200" s="215"/>
      <c r="J200" s="215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307" t="s">
        <v>320</v>
      </c>
      <c r="B201" s="336" t="s">
        <v>286</v>
      </c>
      <c r="C201" s="337">
        <f>C185</f>
        <v>2</v>
      </c>
      <c r="D201" s="308">
        <f>E200</f>
        <v>5443.1241351477383</v>
      </c>
      <c r="E201" s="301">
        <f>C201*D201</f>
        <v>10886.248270295477</v>
      </c>
      <c r="F201" s="142"/>
      <c r="G201" s="3"/>
      <c r="H201" s="1"/>
      <c r="I201" s="215"/>
      <c r="J201" s="215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19"/>
      <c r="D202" s="206" t="s">
        <v>255</v>
      </c>
      <c r="E202" s="304">
        <f>$B$51</f>
        <v>1</v>
      </c>
      <c r="F202" s="332">
        <f>E201*E202</f>
        <v>10886.248270295477</v>
      </c>
      <c r="G202" s="3"/>
      <c r="H202" s="1"/>
      <c r="I202" s="215"/>
      <c r="J202" s="215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1.25" customHeight="1" x14ac:dyDescent="0.25">
      <c r="A203" s="1"/>
      <c r="B203" s="1"/>
      <c r="C203" s="1"/>
      <c r="D203" s="3"/>
      <c r="E203" s="3"/>
      <c r="F203" s="3"/>
      <c r="G203" s="3"/>
      <c r="H203" s="1"/>
      <c r="I203" s="215"/>
      <c r="J203" s="215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 t="s">
        <v>328</v>
      </c>
      <c r="B204" s="1"/>
      <c r="C204" s="1"/>
      <c r="D204" s="3"/>
      <c r="E204" s="3"/>
      <c r="F204" s="3"/>
      <c r="G204" s="3"/>
      <c r="H204" s="1"/>
      <c r="I204" s="215"/>
      <c r="J204" s="215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288" t="s">
        <v>240</v>
      </c>
      <c r="B205" s="289" t="s">
        <v>105</v>
      </c>
      <c r="C205" s="289" t="s">
        <v>55</v>
      </c>
      <c r="D205" s="290" t="s">
        <v>241</v>
      </c>
      <c r="E205" s="290" t="s">
        <v>242</v>
      </c>
      <c r="F205" s="291" t="s">
        <v>519</v>
      </c>
      <c r="G205" s="3"/>
      <c r="H205" s="1"/>
      <c r="I205" s="215"/>
      <c r="J205" s="215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293" t="s">
        <v>330</v>
      </c>
      <c r="B206" s="294" t="s">
        <v>286</v>
      </c>
      <c r="C206" s="296">
        <f>C185</f>
        <v>2</v>
      </c>
      <c r="D206" s="296">
        <f>0.01*($E$174)</f>
        <v>5610.8335999999999</v>
      </c>
      <c r="E206" s="296">
        <f t="shared" ref="E206:E208" si="16">C206*D206</f>
        <v>11221.6672</v>
      </c>
      <c r="F206" s="3"/>
      <c r="G206" s="3"/>
      <c r="H206" s="1"/>
      <c r="I206" s="215"/>
      <c r="J206" s="215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297" t="s">
        <v>331</v>
      </c>
      <c r="B207" s="298" t="s">
        <v>286</v>
      </c>
      <c r="C207" s="296">
        <f>C185</f>
        <v>2</v>
      </c>
      <c r="D207" s="318">
        <v>273.20999999999998</v>
      </c>
      <c r="E207" s="299">
        <f t="shared" si="16"/>
        <v>546.41999999999996</v>
      </c>
      <c r="F207" s="3"/>
      <c r="G207" s="3"/>
      <c r="H207" s="1"/>
      <c r="I207" s="215"/>
      <c r="J207" s="215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297" t="s">
        <v>332</v>
      </c>
      <c r="B208" s="298" t="s">
        <v>286</v>
      </c>
      <c r="C208" s="296">
        <f>C185</f>
        <v>2</v>
      </c>
      <c r="D208" s="338">
        <v>673.09</v>
      </c>
      <c r="E208" s="299">
        <f t="shared" si="16"/>
        <v>1346.18</v>
      </c>
      <c r="F208" s="30"/>
      <c r="G208" s="3"/>
      <c r="H208" s="1"/>
      <c r="I208" s="215"/>
      <c r="J208" s="215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307" t="s">
        <v>333</v>
      </c>
      <c r="B209" s="336" t="s">
        <v>246</v>
      </c>
      <c r="C209" s="336">
        <v>12</v>
      </c>
      <c r="D209" s="308">
        <f>SUM(E206:E208)</f>
        <v>13114.2672</v>
      </c>
      <c r="E209" s="308">
        <f>D209/C209</f>
        <v>1092.8556000000001</v>
      </c>
      <c r="F209" s="3"/>
      <c r="G209" s="3"/>
      <c r="H209" s="1"/>
      <c r="I209" s="215"/>
      <c r="J209" s="215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206" t="s">
        <v>255</v>
      </c>
      <c r="E210" s="304">
        <f>$B$51</f>
        <v>1</v>
      </c>
      <c r="F210" s="305">
        <f>E209*E210</f>
        <v>1092.8556000000001</v>
      </c>
      <c r="G210" s="3"/>
      <c r="H210" s="1"/>
      <c r="I210" s="215"/>
      <c r="J210" s="215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1.25" customHeight="1" x14ac:dyDescent="0.25">
      <c r="A211" s="1"/>
      <c r="B211" s="1"/>
      <c r="C211" s="1"/>
      <c r="D211" s="3"/>
      <c r="E211" s="3"/>
      <c r="F211" s="3"/>
      <c r="G211" s="3"/>
      <c r="H211" s="1"/>
      <c r="I211" s="215"/>
      <c r="J211" s="215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 t="s">
        <v>334</v>
      </c>
      <c r="B212" s="217"/>
      <c r="C212" s="1"/>
      <c r="D212" s="3"/>
      <c r="E212" s="3"/>
      <c r="F212" s="3"/>
      <c r="G212" s="3"/>
      <c r="H212" s="1"/>
      <c r="I212" s="215"/>
      <c r="J212" s="215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217"/>
      <c r="C213" s="1"/>
      <c r="D213" s="3"/>
      <c r="E213" s="3"/>
      <c r="F213" s="3"/>
      <c r="G213" s="3"/>
      <c r="H213" s="1"/>
      <c r="I213" s="215"/>
      <c r="J213" s="215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307" t="s">
        <v>335</v>
      </c>
      <c r="B214" s="383">
        <f>'0. Qtdades e Custos'!D6</f>
        <v>5100</v>
      </c>
      <c r="C214" s="1"/>
      <c r="D214" s="3"/>
      <c r="E214" s="3"/>
      <c r="F214" s="3"/>
      <c r="G214" s="3"/>
      <c r="H214" s="1"/>
      <c r="I214" s="215"/>
      <c r="J214" s="215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340" t="s">
        <v>336</v>
      </c>
      <c r="B215" s="341">
        <f>'0. Qtdades e Custos'!Y66</f>
        <v>4122.8452500000003</v>
      </c>
      <c r="C215" s="1"/>
      <c r="D215" s="3"/>
      <c r="E215" s="3"/>
      <c r="F215" s="3"/>
      <c r="G215" s="3"/>
      <c r="H215" s="1"/>
      <c r="I215" s="215"/>
      <c r="J215" s="215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217"/>
      <c r="C216" s="1"/>
      <c r="D216" s="3"/>
      <c r="E216" s="3"/>
      <c r="F216" s="3"/>
      <c r="G216" s="3"/>
      <c r="H216" s="1"/>
      <c r="I216" s="215"/>
      <c r="J216" s="215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288" t="s">
        <v>240</v>
      </c>
      <c r="B217" s="289" t="s">
        <v>105</v>
      </c>
      <c r="C217" s="289" t="s">
        <v>337</v>
      </c>
      <c r="D217" s="290" t="s">
        <v>241</v>
      </c>
      <c r="E217" s="290" t="s">
        <v>242</v>
      </c>
      <c r="F217" s="291" t="s">
        <v>520</v>
      </c>
      <c r="G217" s="3"/>
      <c r="H217" s="1"/>
      <c r="I217" s="215"/>
      <c r="J217" s="215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342" t="s">
        <v>339</v>
      </c>
      <c r="B218" s="389" t="s">
        <v>340</v>
      </c>
      <c r="C218" s="344">
        <f>B215</f>
        <v>4122.8452500000003</v>
      </c>
      <c r="D218" s="345">
        <v>6.25</v>
      </c>
      <c r="E218" s="296"/>
      <c r="F218" s="3"/>
      <c r="G218" s="3"/>
      <c r="H218" s="1"/>
      <c r="I218" s="215"/>
      <c r="J218" s="215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346" t="s">
        <v>341</v>
      </c>
      <c r="B219" s="389" t="s">
        <v>342</v>
      </c>
      <c r="C219" s="312">
        <f>C218</f>
        <v>4122.8452500000003</v>
      </c>
      <c r="D219" s="347"/>
      <c r="E219" s="299">
        <f>C219*D218</f>
        <v>25767.782812500001</v>
      </c>
      <c r="F219" s="3"/>
      <c r="G219" s="3"/>
      <c r="H219" s="1"/>
      <c r="I219" s="215"/>
      <c r="J219" s="215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3"/>
      <c r="E220" s="3"/>
      <c r="F220" s="332">
        <f>SUM(E218:E219)</f>
        <v>25767.782812500001</v>
      </c>
      <c r="G220" s="3"/>
      <c r="H220" s="1"/>
      <c r="I220" s="215"/>
      <c r="J220" s="215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1.25" customHeight="1" x14ac:dyDescent="0.25">
      <c r="A221" s="1"/>
      <c r="B221" s="1"/>
      <c r="C221" s="1"/>
      <c r="D221" s="3"/>
      <c r="E221" s="3"/>
      <c r="F221" s="3"/>
      <c r="G221" s="3"/>
      <c r="H221" s="1"/>
      <c r="I221" s="215"/>
      <c r="J221" s="215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 t="s">
        <v>343</v>
      </c>
      <c r="B222" s="1"/>
      <c r="C222" s="1"/>
      <c r="D222" s="3"/>
      <c r="E222" s="3"/>
      <c r="F222" s="3"/>
      <c r="G222" s="3"/>
      <c r="H222" s="1"/>
      <c r="I222" s="215"/>
      <c r="J222" s="215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288" t="s">
        <v>240</v>
      </c>
      <c r="B223" s="289" t="s">
        <v>105</v>
      </c>
      <c r="C223" s="289" t="s">
        <v>55</v>
      </c>
      <c r="D223" s="290" t="s">
        <v>241</v>
      </c>
      <c r="E223" s="290" t="s">
        <v>242</v>
      </c>
      <c r="F223" s="291" t="s">
        <v>521</v>
      </c>
      <c r="G223" s="3"/>
      <c r="H223" s="1"/>
      <c r="I223" s="215"/>
      <c r="J223" s="215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350" t="s">
        <v>449</v>
      </c>
      <c r="B224" s="389" t="s">
        <v>390</v>
      </c>
      <c r="C224" s="337">
        <f>'0. Qtdades e Custos'!S66/('0. Qtdades e Custos'!Q66*12)</f>
        <v>1.0714285714285714E-2</v>
      </c>
      <c r="D224" s="295">
        <f>'0. Qtdades e Custos'!N66</f>
        <v>561083.36</v>
      </c>
      <c r="E224" s="296">
        <f>C224*D224</f>
        <v>6011.6074285714285</v>
      </c>
      <c r="F224" s="3"/>
      <c r="G224" s="3"/>
      <c r="H224" s="1"/>
      <c r="I224" s="215"/>
      <c r="J224" s="215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3"/>
      <c r="E225" s="3"/>
      <c r="F225" s="332">
        <f>E224</f>
        <v>6011.6074285714285</v>
      </c>
      <c r="G225" s="3"/>
      <c r="H225" s="1"/>
      <c r="I225" s="215"/>
      <c r="J225" s="215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1.25" customHeight="1" x14ac:dyDescent="0.25">
      <c r="A226" s="1"/>
      <c r="B226" s="1"/>
      <c r="C226" s="1"/>
      <c r="D226" s="3"/>
      <c r="E226" s="3"/>
      <c r="F226" s="3"/>
      <c r="G226" s="3"/>
      <c r="H226" s="1"/>
      <c r="I226" s="215"/>
      <c r="J226" s="215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 t="s">
        <v>348</v>
      </c>
      <c r="B227" s="1"/>
      <c r="C227" s="1"/>
      <c r="D227" s="3"/>
      <c r="E227" s="3"/>
      <c r="F227" s="3"/>
      <c r="G227" s="3"/>
      <c r="H227" s="1"/>
      <c r="I227" s="215"/>
      <c r="J227" s="215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288" t="s">
        <v>240</v>
      </c>
      <c r="B228" s="289" t="s">
        <v>105</v>
      </c>
      <c r="C228" s="289" t="s">
        <v>55</v>
      </c>
      <c r="D228" s="290" t="s">
        <v>241</v>
      </c>
      <c r="E228" s="290" t="s">
        <v>242</v>
      </c>
      <c r="F228" s="291" t="s">
        <v>522</v>
      </c>
      <c r="G228" s="3"/>
      <c r="H228" s="1"/>
      <c r="I228" s="215"/>
      <c r="J228" s="215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350" t="s">
        <v>350</v>
      </c>
      <c r="B229" s="294" t="s">
        <v>286</v>
      </c>
      <c r="C229" s="351">
        <v>6</v>
      </c>
      <c r="D229" s="352">
        <v>1723</v>
      </c>
      <c r="E229" s="296">
        <f>C229*D229</f>
        <v>10338</v>
      </c>
      <c r="F229" s="3"/>
      <c r="G229" s="3"/>
      <c r="H229" s="1"/>
      <c r="I229" s="215"/>
      <c r="J229" s="215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293" t="s">
        <v>351</v>
      </c>
      <c r="B230" s="294" t="s">
        <v>286</v>
      </c>
      <c r="C230" s="351">
        <v>1</v>
      </c>
      <c r="D230" s="296"/>
      <c r="E230" s="296"/>
      <c r="F230" s="3"/>
      <c r="G230" s="3"/>
      <c r="H230" s="1"/>
      <c r="I230" s="215"/>
      <c r="J230" s="215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293" t="s">
        <v>352</v>
      </c>
      <c r="B231" s="294" t="s">
        <v>286</v>
      </c>
      <c r="C231" s="296">
        <f>C229*C230</f>
        <v>6</v>
      </c>
      <c r="D231" s="352">
        <v>467.83</v>
      </c>
      <c r="E231" s="296">
        <f>C231*D231</f>
        <v>2806.98</v>
      </c>
      <c r="F231" s="3"/>
      <c r="G231" s="3"/>
      <c r="H231" s="1"/>
      <c r="I231" s="215"/>
      <c r="J231" s="215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342" t="s">
        <v>353</v>
      </c>
      <c r="B232" s="298" t="s">
        <v>354</v>
      </c>
      <c r="C232" s="353">
        <v>60000</v>
      </c>
      <c r="D232" s="299">
        <f>E229+E231</f>
        <v>13144.98</v>
      </c>
      <c r="E232" s="299">
        <f>IFERROR(D232/C232,"-")</f>
        <v>0.219083</v>
      </c>
      <c r="F232" s="3"/>
      <c r="G232" s="3"/>
      <c r="H232" s="1"/>
      <c r="I232" s="215"/>
      <c r="J232" s="215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297" t="s">
        <v>355</v>
      </c>
      <c r="B233" s="298" t="s">
        <v>356</v>
      </c>
      <c r="C233" s="312">
        <f>B214</f>
        <v>5100</v>
      </c>
      <c r="D233" s="299">
        <f>E232</f>
        <v>0.219083</v>
      </c>
      <c r="E233" s="299">
        <f>IFERROR(C233*D233,0)</f>
        <v>1117.3233</v>
      </c>
      <c r="F233" s="3"/>
      <c r="G233" s="3"/>
      <c r="H233" s="1"/>
      <c r="I233" s="215"/>
      <c r="J233" s="215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3"/>
      <c r="E234" s="3"/>
      <c r="F234" s="332">
        <f>E233</f>
        <v>1117.3233</v>
      </c>
      <c r="G234" s="3"/>
      <c r="H234" s="1"/>
      <c r="I234" s="215"/>
      <c r="J234" s="215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1.25" customHeight="1" x14ac:dyDescent="0.25">
      <c r="A235" s="1"/>
      <c r="B235" s="1"/>
      <c r="C235" s="1"/>
      <c r="D235" s="3"/>
      <c r="E235" s="3"/>
      <c r="F235" s="3"/>
      <c r="G235" s="3"/>
      <c r="H235" s="1"/>
      <c r="I235" s="215"/>
      <c r="J235" s="215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1.25" customHeight="1" x14ac:dyDescent="0.25">
      <c r="A236" s="1" t="s">
        <v>357</v>
      </c>
      <c r="B236" s="1"/>
      <c r="C236" s="1"/>
      <c r="D236" s="3"/>
      <c r="E236" s="3"/>
      <c r="F236" s="3"/>
      <c r="G236" s="3"/>
      <c r="H236" s="1"/>
      <c r="I236" s="215"/>
      <c r="J236" s="215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1.25" customHeight="1" x14ac:dyDescent="0.25">
      <c r="A237" s="354" t="s">
        <v>240</v>
      </c>
      <c r="B237" s="355" t="s">
        <v>105</v>
      </c>
      <c r="C237" s="355" t="s">
        <v>55</v>
      </c>
      <c r="D237" s="356" t="s">
        <v>241</v>
      </c>
      <c r="E237" s="356" t="s">
        <v>242</v>
      </c>
      <c r="F237" s="357" t="s">
        <v>523</v>
      </c>
      <c r="G237" s="3"/>
      <c r="H237" s="1"/>
      <c r="I237" s="215"/>
      <c r="J237" s="215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1.25" customHeight="1" x14ac:dyDescent="0.25">
      <c r="A238" s="297" t="s">
        <v>202</v>
      </c>
      <c r="B238" s="298" t="s">
        <v>286</v>
      </c>
      <c r="C238" s="297">
        <v>1</v>
      </c>
      <c r="D238" s="358">
        <v>151.80000000000001</v>
      </c>
      <c r="E238" s="304">
        <f>(C238*D238)</f>
        <v>151.80000000000001</v>
      </c>
      <c r="F238" s="304">
        <f>E238*30</f>
        <v>4554</v>
      </c>
      <c r="G238" s="3"/>
      <c r="H238" s="1"/>
      <c r="I238" s="215"/>
      <c r="J238" s="215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1.25" customHeight="1" x14ac:dyDescent="0.25">
      <c r="A239" s="1"/>
      <c r="B239" s="1"/>
      <c r="C239" s="1"/>
      <c r="D239" s="3"/>
      <c r="E239" s="3"/>
      <c r="F239" s="3"/>
      <c r="G239" s="3"/>
      <c r="H239" s="1"/>
      <c r="I239" s="215"/>
      <c r="J239" s="215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1.25" customHeight="1" x14ac:dyDescent="0.25">
      <c r="A240" s="1"/>
      <c r="B240" s="1"/>
      <c r="C240" s="1"/>
      <c r="D240" s="3"/>
      <c r="E240" s="3"/>
      <c r="F240" s="3"/>
      <c r="G240" s="3"/>
      <c r="H240" s="1"/>
      <c r="I240" s="215"/>
      <c r="J240" s="215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1.25" customHeight="1" x14ac:dyDescent="0.25">
      <c r="A241" s="184" t="s">
        <v>359</v>
      </c>
      <c r="B241" s="1"/>
      <c r="C241" s="1"/>
      <c r="D241" s="3"/>
      <c r="E241" s="3"/>
      <c r="F241" s="3"/>
      <c r="G241" s="3"/>
      <c r="H241" s="1"/>
      <c r="I241" s="215"/>
      <c r="J241" s="215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1.25" customHeight="1" x14ac:dyDescent="0.25">
      <c r="A242" s="354" t="s">
        <v>240</v>
      </c>
      <c r="B242" s="355" t="s">
        <v>105</v>
      </c>
      <c r="C242" s="355" t="s">
        <v>55</v>
      </c>
      <c r="D242" s="356" t="s">
        <v>241</v>
      </c>
      <c r="E242" s="356" t="s">
        <v>242</v>
      </c>
      <c r="F242" s="357" t="s">
        <v>524</v>
      </c>
      <c r="G242" s="3"/>
      <c r="H242" s="1"/>
      <c r="I242" s="215"/>
      <c r="J242" s="215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1.25" customHeight="1" x14ac:dyDescent="0.25">
      <c r="A243" s="359" t="s">
        <v>525</v>
      </c>
      <c r="B243" s="298" t="s">
        <v>286</v>
      </c>
      <c r="C243" s="359">
        <v>171.87</v>
      </c>
      <c r="D243" s="304">
        <f>'0. Qtdades e Custos'!G217</f>
        <v>138.79666666666668</v>
      </c>
      <c r="E243" s="304">
        <f>(C243*D243)</f>
        <v>23854.983100000005</v>
      </c>
      <c r="F243" s="304">
        <f>E243</f>
        <v>23854.983100000005</v>
      </c>
      <c r="G243" s="3"/>
      <c r="H243" s="1"/>
      <c r="I243" s="215"/>
      <c r="J243" s="215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1.25" customHeight="1" x14ac:dyDescent="0.25">
      <c r="A244" s="1"/>
      <c r="B244" s="1"/>
      <c r="C244" s="1"/>
      <c r="D244" s="3"/>
      <c r="E244" s="3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1.25" customHeight="1" x14ac:dyDescent="0.25">
      <c r="A245" s="360" t="s">
        <v>362</v>
      </c>
      <c r="B245" s="190"/>
      <c r="C245" s="190"/>
      <c r="D245" s="361"/>
      <c r="E245" s="361"/>
      <c r="F245" s="36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1.25" customHeight="1" x14ac:dyDescent="0.25">
      <c r="A246" s="362" t="s">
        <v>240</v>
      </c>
      <c r="B246" s="363" t="s">
        <v>105</v>
      </c>
      <c r="C246" s="363" t="s">
        <v>55</v>
      </c>
      <c r="D246" s="364" t="s">
        <v>241</v>
      </c>
      <c r="E246" s="364" t="s">
        <v>242</v>
      </c>
      <c r="F246" s="365" t="s">
        <v>363</v>
      </c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1.25" customHeight="1" x14ac:dyDescent="0.25">
      <c r="A247" s="366" t="s">
        <v>364</v>
      </c>
      <c r="B247" s="196" t="s">
        <v>365</v>
      </c>
      <c r="C247" s="196">
        <v>2</v>
      </c>
      <c r="D247" s="367">
        <f>'0. Qtdades e Custos'!D225</f>
        <v>150</v>
      </c>
      <c r="E247" s="368">
        <f>D247*C247</f>
        <v>300</v>
      </c>
      <c r="F247" s="18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1.25" customHeight="1" x14ac:dyDescent="0.25">
      <c r="A248" s="366" t="s">
        <v>366</v>
      </c>
      <c r="B248" s="196" t="s">
        <v>246</v>
      </c>
      <c r="C248" s="369">
        <v>60</v>
      </c>
      <c r="D248" s="368">
        <f>D247</f>
        <v>150</v>
      </c>
      <c r="E248" s="368">
        <f>D248/C248</f>
        <v>2.5</v>
      </c>
      <c r="F248" s="18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1.25" customHeight="1" x14ac:dyDescent="0.25">
      <c r="A249" s="366" t="s">
        <v>367</v>
      </c>
      <c r="B249" s="196" t="s">
        <v>368</v>
      </c>
      <c r="C249" s="196">
        <v>2</v>
      </c>
      <c r="D249" s="367">
        <f>'0. Qtdades e Custos'!D226</f>
        <v>56.99</v>
      </c>
      <c r="E249" s="368">
        <f>D249*C249</f>
        <v>113.98</v>
      </c>
      <c r="F249" s="18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1.25" customHeight="1" x14ac:dyDescent="0.25">
      <c r="A250" s="370" t="s">
        <v>369</v>
      </c>
      <c r="B250" s="371"/>
      <c r="C250" s="372"/>
      <c r="D250" s="373"/>
      <c r="E250" s="374">
        <f>E249+E248</f>
        <v>116.48</v>
      </c>
      <c r="F250" s="18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1.25" customHeight="1" x14ac:dyDescent="0.25">
      <c r="A251" s="190"/>
      <c r="B251" s="190"/>
      <c r="C251" s="190"/>
      <c r="D251" s="375" t="s">
        <v>255</v>
      </c>
      <c r="E251" s="376">
        <v>1</v>
      </c>
      <c r="F251" s="377">
        <f>(E250)*E251</f>
        <v>116.48</v>
      </c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1.25" customHeight="1" x14ac:dyDescent="0.25">
      <c r="A252" s="190"/>
      <c r="B252" s="190"/>
      <c r="C252" s="190"/>
      <c r="D252" s="361"/>
      <c r="E252" s="361"/>
      <c r="F252" s="36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1.25" customHeight="1" x14ac:dyDescent="0.25">
      <c r="A253" s="378" t="s">
        <v>370</v>
      </c>
      <c r="B253" s="379"/>
      <c r="C253" s="379"/>
      <c r="D253" s="380"/>
      <c r="E253" s="381"/>
      <c r="F253" s="382">
        <f>F251</f>
        <v>116.48</v>
      </c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1.25" customHeight="1" x14ac:dyDescent="0.25">
      <c r="A254" s="1"/>
      <c r="B254" s="1"/>
      <c r="C254" s="1"/>
      <c r="D254" s="3"/>
      <c r="E254" s="3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1.25" customHeight="1" x14ac:dyDescent="0.25">
      <c r="A255" s="1"/>
      <c r="B255" s="1"/>
      <c r="C255" s="1"/>
      <c r="D255" s="3"/>
      <c r="E255" s="3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321" t="s">
        <v>468</v>
      </c>
      <c r="B256" s="322"/>
      <c r="C256" s="322"/>
      <c r="D256" s="261"/>
      <c r="E256" s="323"/>
      <c r="F256" s="332">
        <f>+SUM(F174:F255)</f>
        <v>82089.231727271661</v>
      </c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1.25" customHeight="1" x14ac:dyDescent="0.25">
      <c r="A257" s="1"/>
      <c r="B257" s="1"/>
      <c r="C257" s="1"/>
      <c r="D257" s="3"/>
      <c r="E257" s="3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32" t="s">
        <v>469</v>
      </c>
      <c r="B258" s="32"/>
      <c r="C258" s="32"/>
      <c r="D258" s="31"/>
      <c r="E258" s="31"/>
      <c r="F258" s="3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1.25" customHeight="1" x14ac:dyDescent="0.25">
      <c r="A259" s="1"/>
      <c r="B259" s="1"/>
      <c r="C259" s="1"/>
      <c r="D259" s="3"/>
      <c r="E259" s="3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288" t="s">
        <v>240</v>
      </c>
      <c r="B260" s="289" t="s">
        <v>105</v>
      </c>
      <c r="C260" s="289" t="s">
        <v>55</v>
      </c>
      <c r="D260" s="290" t="s">
        <v>241</v>
      </c>
      <c r="E260" s="290" t="s">
        <v>242</v>
      </c>
      <c r="F260" s="291" t="s">
        <v>526</v>
      </c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5.5" customHeight="1" x14ac:dyDescent="0.25">
      <c r="A261" s="319" t="s">
        <v>117</v>
      </c>
      <c r="B261" s="298" t="s">
        <v>286</v>
      </c>
      <c r="C261" s="420">
        <f>'0. Qtdades e Custos'!H87</f>
        <v>39.333333333333336</v>
      </c>
      <c r="D261" s="295">
        <f>VLOOKUP(A261,'0. Qtdades e Custos'!$C$87:$J$90,8,0)</f>
        <v>19.07</v>
      </c>
      <c r="E261" s="299">
        <f t="shared" ref="E261:E264" si="17">C261*D261</f>
        <v>750.0866666666667</v>
      </c>
      <c r="F261" s="14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297" t="s">
        <v>118</v>
      </c>
      <c r="B262" s="298" t="s">
        <v>286</v>
      </c>
      <c r="C262" s="420">
        <f>'0. Qtdades e Custos'!H88</f>
        <v>14</v>
      </c>
      <c r="D262" s="295">
        <f>VLOOKUP(A262,'0. Qtdades e Custos'!$C$87:$J$90,8,0)</f>
        <v>9.23</v>
      </c>
      <c r="E262" s="299">
        <f t="shared" si="17"/>
        <v>129.22</v>
      </c>
      <c r="F262" s="14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297" t="s">
        <v>119</v>
      </c>
      <c r="B263" s="298" t="s">
        <v>286</v>
      </c>
      <c r="C263" s="420">
        <f>'0. Qtdades e Custos'!H89</f>
        <v>7250</v>
      </c>
      <c r="D263" s="295">
        <f>VLOOKUP(A263,'0. Qtdades e Custos'!$C$87:$J$90,8,0)</f>
        <v>0.22</v>
      </c>
      <c r="E263" s="299">
        <f t="shared" si="17"/>
        <v>1595</v>
      </c>
      <c r="F263" s="14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297" t="s">
        <v>121</v>
      </c>
      <c r="B264" s="298" t="s">
        <v>286</v>
      </c>
      <c r="C264" s="420">
        <f>'0. Qtdades e Custos'!H90</f>
        <v>2.3333333333333335</v>
      </c>
      <c r="D264" s="295">
        <f>VLOOKUP(A264,'0. Qtdades e Custos'!$C$87:$J$90,8,0)</f>
        <v>263.58</v>
      </c>
      <c r="E264" s="299">
        <f t="shared" si="17"/>
        <v>615.02</v>
      </c>
      <c r="F264" s="14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32"/>
      <c r="B265" s="32"/>
      <c r="C265" s="32"/>
      <c r="D265" s="32"/>
      <c r="E265" s="31"/>
      <c r="F265" s="332">
        <f>SUM(E261:E264)</f>
        <v>3089.3266666666668</v>
      </c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1.25" customHeight="1" x14ac:dyDescent="0.25">
      <c r="A266" s="1"/>
      <c r="B266" s="1"/>
      <c r="C266" s="1"/>
      <c r="D266" s="3"/>
      <c r="E266" s="3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321" t="s">
        <v>471</v>
      </c>
      <c r="B267" s="322"/>
      <c r="C267" s="322"/>
      <c r="D267" s="261"/>
      <c r="E267" s="323"/>
      <c r="F267" s="332">
        <f>+F265</f>
        <v>3089.3266666666668</v>
      </c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1.25" customHeight="1" x14ac:dyDescent="0.25">
      <c r="A268" s="1"/>
      <c r="B268" s="1"/>
      <c r="C268" s="1"/>
      <c r="D268" s="3"/>
      <c r="E268" s="3"/>
      <c r="F268" s="3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7.25" customHeight="1" x14ac:dyDescent="0.25">
      <c r="A269" s="321" t="s">
        <v>472</v>
      </c>
      <c r="B269" s="329"/>
      <c r="C269" s="329"/>
      <c r="D269" s="330"/>
      <c r="E269" s="331"/>
      <c r="F269" s="317">
        <f>+F116+F166+F256+F267</f>
        <v>419403.63932197785</v>
      </c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1.25" customHeight="1" x14ac:dyDescent="0.25">
      <c r="A270" s="1"/>
      <c r="B270" s="1"/>
      <c r="C270" s="1"/>
      <c r="D270" s="3"/>
      <c r="E270" s="3"/>
      <c r="F270" s="3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32" t="s">
        <v>473</v>
      </c>
      <c r="B271" s="1"/>
      <c r="C271" s="1"/>
      <c r="D271" s="3"/>
      <c r="E271" s="3"/>
      <c r="F271" s="3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1.25" customHeight="1" x14ac:dyDescent="0.25">
      <c r="A272" s="1"/>
      <c r="B272" s="1"/>
      <c r="C272" s="1"/>
      <c r="D272" s="3"/>
      <c r="E272" s="3"/>
      <c r="F272" s="3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288" t="s">
        <v>240</v>
      </c>
      <c r="B273" s="289" t="s">
        <v>105</v>
      </c>
      <c r="C273" s="289" t="s">
        <v>55</v>
      </c>
      <c r="D273" s="290" t="s">
        <v>241</v>
      </c>
      <c r="E273" s="290" t="s">
        <v>242</v>
      </c>
      <c r="F273" s="291" t="s">
        <v>527</v>
      </c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293" t="s">
        <v>475</v>
      </c>
      <c r="B274" s="294" t="s">
        <v>220</v>
      </c>
      <c r="C274" s="302">
        <f>'9.BDI'!C20*100</f>
        <v>24.84</v>
      </c>
      <c r="D274" s="296">
        <f>+F269</f>
        <v>419403.63932197785</v>
      </c>
      <c r="E274" s="296">
        <f>C274*D274/100</f>
        <v>104179.86400757929</v>
      </c>
      <c r="F274" s="3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3"/>
      <c r="E275" s="3"/>
      <c r="F275" s="332">
        <f>+E274</f>
        <v>104179.86400757929</v>
      </c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1.25" customHeight="1" x14ac:dyDescent="0.25">
      <c r="A276" s="1"/>
      <c r="B276" s="1"/>
      <c r="C276" s="1"/>
      <c r="D276" s="3"/>
      <c r="E276" s="3"/>
      <c r="F276" s="3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321" t="s">
        <v>476</v>
      </c>
      <c r="B277" s="329"/>
      <c r="C277" s="329"/>
      <c r="D277" s="330"/>
      <c r="E277" s="331"/>
      <c r="F277" s="317">
        <f>F275</f>
        <v>104179.86400757929</v>
      </c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32"/>
      <c r="B278" s="32"/>
      <c r="C278" s="32"/>
      <c r="D278" s="31"/>
      <c r="E278" s="31"/>
      <c r="F278" s="30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32" t="s">
        <v>477</v>
      </c>
      <c r="B279" s="32"/>
      <c r="C279" s="32"/>
      <c r="D279" s="31"/>
      <c r="E279" s="31"/>
      <c r="F279" s="30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32"/>
      <c r="B280" s="32"/>
      <c r="C280" s="32"/>
      <c r="D280" s="31"/>
      <c r="E280" s="31"/>
      <c r="F280" s="30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421" t="s">
        <v>478</v>
      </c>
      <c r="B281" s="287">
        <v>0.2</v>
      </c>
      <c r="C281" s="32"/>
      <c r="D281" s="31"/>
      <c r="E281" s="31"/>
      <c r="F281" s="30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422" t="s">
        <v>479</v>
      </c>
      <c r="B282" s="322"/>
      <c r="C282" s="322"/>
      <c r="D282" s="261"/>
      <c r="E282" s="323"/>
      <c r="F282" s="332">
        <f>'6. Equipe Técnica'!F323</f>
        <v>52768.505897061463</v>
      </c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32"/>
      <c r="B283" s="32"/>
      <c r="C283" s="32"/>
      <c r="D283" s="31"/>
      <c r="E283" s="31"/>
      <c r="F283" s="30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321" t="s">
        <v>480</v>
      </c>
      <c r="B284" s="329"/>
      <c r="C284" s="329"/>
      <c r="D284" s="330"/>
      <c r="E284" s="331"/>
      <c r="F284" s="317">
        <f>B281*F282</f>
        <v>10553.701179412294</v>
      </c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32"/>
      <c r="B285" s="1"/>
      <c r="C285" s="1"/>
      <c r="D285" s="3"/>
      <c r="E285" s="3"/>
      <c r="F285" s="30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1.25" customHeight="1" x14ac:dyDescent="0.25">
      <c r="A286" s="1"/>
      <c r="B286" s="1"/>
      <c r="C286" s="1"/>
      <c r="D286" s="3"/>
      <c r="E286" s="3"/>
      <c r="F286" s="3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4.75" customHeight="1" x14ac:dyDescent="0.25">
      <c r="A287" s="321" t="s">
        <v>481</v>
      </c>
      <c r="B287" s="329"/>
      <c r="C287" s="329"/>
      <c r="D287" s="330"/>
      <c r="E287" s="331"/>
      <c r="F287" s="317">
        <f>F269+F277+F284</f>
        <v>534137.20450896944</v>
      </c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2"/>
      <c r="B288" s="2"/>
      <c r="C288" s="2"/>
      <c r="D288" s="232"/>
      <c r="E288" s="232"/>
      <c r="F288" s="232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423" t="s">
        <v>528</v>
      </c>
      <c r="B289" s="424"/>
      <c r="C289" s="424"/>
      <c r="D289" s="425">
        <f>'0. Qtdades e Custos'!D6</f>
        <v>5100</v>
      </c>
      <c r="E289" s="426" t="s">
        <v>6</v>
      </c>
      <c r="F289" s="3"/>
      <c r="G289" s="3" t="s">
        <v>206</v>
      </c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3"/>
      <c r="E290" s="3"/>
      <c r="F290" s="3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5.5" customHeight="1" x14ac:dyDescent="0.25">
      <c r="A291" s="321" t="s">
        <v>483</v>
      </c>
      <c r="B291" s="322"/>
      <c r="C291" s="322"/>
      <c r="D291" s="261"/>
      <c r="E291" s="427" t="s">
        <v>484</v>
      </c>
      <c r="F291" s="429">
        <f>IFERROR(F287/D289,"-")</f>
        <v>104.73278519783715</v>
      </c>
      <c r="G291" s="3" t="s">
        <v>206</v>
      </c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3"/>
      <c r="E292" s="3"/>
      <c r="F292" s="3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9.75" customHeight="1" x14ac:dyDescent="0.25">
      <c r="A293" s="1"/>
      <c r="B293" s="1"/>
      <c r="C293" s="1"/>
      <c r="D293" s="3"/>
      <c r="E293" s="3"/>
      <c r="F293" s="3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9.75" customHeight="1" x14ac:dyDescent="0.25">
      <c r="A294" s="1"/>
      <c r="B294" s="1"/>
      <c r="C294" s="1"/>
      <c r="D294" s="3"/>
      <c r="E294" s="3"/>
      <c r="F294" s="3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9.75" customHeight="1" x14ac:dyDescent="0.25">
      <c r="A295" s="1"/>
      <c r="B295" s="1"/>
      <c r="C295" s="1"/>
      <c r="D295" s="3"/>
      <c r="E295" s="3"/>
      <c r="F295" s="3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3"/>
      <c r="E296" s="3"/>
      <c r="F296" s="3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3"/>
      <c r="E297" s="3"/>
      <c r="F297" s="3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3"/>
      <c r="E298" s="3"/>
      <c r="F298" s="3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3"/>
      <c r="E299" s="3"/>
      <c r="F299" s="3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3"/>
      <c r="E300" s="3"/>
      <c r="F300" s="3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3"/>
      <c r="E301" s="3"/>
      <c r="F301" s="3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3"/>
      <c r="E302" s="3"/>
      <c r="F302" s="3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3"/>
      <c r="E303" s="3"/>
      <c r="F303" s="3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3"/>
      <c r="E304" s="3"/>
      <c r="F304" s="3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3"/>
      <c r="E305" s="3"/>
      <c r="F305" s="3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3"/>
      <c r="E306" s="3"/>
      <c r="F306" s="3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3"/>
      <c r="E307" s="3"/>
      <c r="F307" s="3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3"/>
      <c r="E308" s="3"/>
      <c r="F308" s="3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3"/>
      <c r="E309" s="3"/>
      <c r="F309" s="3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3"/>
      <c r="E310" s="3"/>
      <c r="F310" s="3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3"/>
      <c r="E311" s="3"/>
      <c r="F311" s="3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3"/>
      <c r="E312" s="3"/>
      <c r="F312" s="3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3"/>
      <c r="E313" s="3"/>
      <c r="F313" s="3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3"/>
      <c r="E314" s="3"/>
      <c r="F314" s="3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3"/>
      <c r="E315" s="3"/>
      <c r="F315" s="3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3"/>
      <c r="E316" s="3"/>
      <c r="F316" s="3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3"/>
      <c r="E317" s="3"/>
      <c r="F317" s="3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3"/>
      <c r="E318" s="3"/>
      <c r="F318" s="3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3"/>
      <c r="E319" s="3"/>
      <c r="F319" s="3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3"/>
      <c r="E320" s="3"/>
      <c r="F320" s="3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3"/>
      <c r="E321" s="3"/>
      <c r="F321" s="3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3"/>
      <c r="E322" s="3"/>
      <c r="F322" s="3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3"/>
      <c r="E323" s="3"/>
      <c r="F323" s="3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3"/>
      <c r="E324" s="3"/>
      <c r="F324" s="3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9" customHeight="1" x14ac:dyDescent="0.25">
      <c r="A325" s="1"/>
      <c r="B325" s="1"/>
      <c r="C325" s="1"/>
      <c r="D325" s="3"/>
      <c r="E325" s="3"/>
      <c r="F325" s="3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3"/>
      <c r="E326" s="3"/>
      <c r="F326" s="3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3"/>
      <c r="E327" s="3"/>
      <c r="F327" s="3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3"/>
      <c r="E328" s="3"/>
      <c r="F328" s="3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3"/>
      <c r="E329" s="3"/>
      <c r="F329" s="3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3"/>
      <c r="E330" s="3"/>
      <c r="F330" s="3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3"/>
      <c r="E331" s="3"/>
      <c r="F331" s="3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3"/>
      <c r="E332" s="3"/>
      <c r="F332" s="3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3"/>
      <c r="E333" s="3"/>
      <c r="F333" s="3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3"/>
      <c r="E334" s="3"/>
      <c r="F334" s="3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3"/>
      <c r="E335" s="3"/>
      <c r="F335" s="3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3"/>
      <c r="E336" s="3"/>
      <c r="F336" s="3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3"/>
      <c r="E337" s="3"/>
      <c r="F337" s="3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3"/>
      <c r="E338" s="3"/>
      <c r="F338" s="3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3"/>
      <c r="E339" s="3"/>
      <c r="F339" s="3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3"/>
      <c r="E340" s="3"/>
      <c r="F340" s="3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3"/>
      <c r="E341" s="3"/>
      <c r="F341" s="3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3"/>
      <c r="E342" s="3"/>
      <c r="F342" s="3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3"/>
      <c r="E343" s="3"/>
      <c r="F343" s="3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3"/>
      <c r="E344" s="3"/>
      <c r="F344" s="3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3"/>
      <c r="E345" s="3"/>
      <c r="F345" s="3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3"/>
      <c r="E346" s="3"/>
      <c r="F346" s="3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3"/>
      <c r="E347" s="3"/>
      <c r="F347" s="3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3"/>
      <c r="E348" s="3"/>
      <c r="F348" s="3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3"/>
      <c r="E349" s="3"/>
      <c r="F349" s="3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3"/>
      <c r="E350" s="3"/>
      <c r="F350" s="3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3"/>
      <c r="E351" s="3"/>
      <c r="F351" s="3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3"/>
      <c r="E352" s="3"/>
      <c r="F352" s="3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3"/>
      <c r="E353" s="3"/>
      <c r="F353" s="3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3"/>
      <c r="E354" s="3"/>
      <c r="F354" s="3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3"/>
      <c r="E355" s="3"/>
      <c r="F355" s="3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3"/>
      <c r="E356" s="3"/>
      <c r="F356" s="3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3"/>
      <c r="E357" s="3"/>
      <c r="F357" s="3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3"/>
      <c r="E358" s="3"/>
      <c r="F358" s="3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3"/>
      <c r="E359" s="3"/>
      <c r="F359" s="3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3"/>
      <c r="E360" s="3"/>
      <c r="F360" s="3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3"/>
      <c r="E361" s="3"/>
      <c r="F361" s="3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3"/>
      <c r="E362" s="3"/>
      <c r="F362" s="3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3"/>
      <c r="E363" s="3"/>
      <c r="F363" s="3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3"/>
      <c r="E364" s="3"/>
      <c r="F364" s="3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3"/>
      <c r="E365" s="3"/>
      <c r="F365" s="3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3"/>
      <c r="E366" s="3"/>
      <c r="F366" s="3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3"/>
      <c r="E367" s="3"/>
      <c r="F367" s="3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3"/>
      <c r="E368" s="3"/>
      <c r="F368" s="3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3"/>
      <c r="E369" s="3"/>
      <c r="F369" s="3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3"/>
      <c r="E370" s="3"/>
      <c r="F370" s="3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3"/>
      <c r="E371" s="3"/>
      <c r="F371" s="3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3"/>
      <c r="E372" s="3"/>
      <c r="F372" s="3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3"/>
      <c r="E373" s="3"/>
      <c r="F373" s="3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3"/>
      <c r="E374" s="3"/>
      <c r="F374" s="3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3"/>
      <c r="E375" s="3"/>
      <c r="F375" s="3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3"/>
      <c r="E376" s="3"/>
      <c r="F376" s="3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3"/>
      <c r="E377" s="3"/>
      <c r="F377" s="3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3"/>
      <c r="E378" s="3"/>
      <c r="F378" s="3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3"/>
      <c r="E379" s="3"/>
      <c r="F379" s="3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3"/>
      <c r="E380" s="3"/>
      <c r="F380" s="3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3"/>
      <c r="E381" s="3"/>
      <c r="F381" s="3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3"/>
      <c r="E382" s="3"/>
      <c r="F382" s="3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3"/>
      <c r="E383" s="3"/>
      <c r="F383" s="3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3"/>
      <c r="E384" s="3"/>
      <c r="F384" s="3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3"/>
      <c r="E385" s="3"/>
      <c r="F385" s="3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3"/>
      <c r="E386" s="3"/>
      <c r="F386" s="3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3"/>
      <c r="E387" s="3"/>
      <c r="F387" s="3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3"/>
      <c r="E388" s="3"/>
      <c r="F388" s="3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3"/>
      <c r="E389" s="3"/>
      <c r="F389" s="3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3"/>
      <c r="E390" s="3"/>
      <c r="F390" s="3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3"/>
      <c r="E391" s="3"/>
      <c r="F391" s="3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3"/>
      <c r="E392" s="3"/>
      <c r="F392" s="3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3"/>
      <c r="E393" s="3"/>
      <c r="F393" s="3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3"/>
      <c r="E394" s="3"/>
      <c r="F394" s="3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3"/>
      <c r="E395" s="3"/>
      <c r="F395" s="3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3"/>
      <c r="E396" s="3"/>
      <c r="F396" s="3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3"/>
      <c r="E397" s="3"/>
      <c r="F397" s="3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3"/>
      <c r="E398" s="3"/>
      <c r="F398" s="3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3"/>
      <c r="E399" s="3"/>
      <c r="F399" s="3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3"/>
      <c r="E400" s="3"/>
      <c r="F400" s="3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3"/>
      <c r="E401" s="3"/>
      <c r="F401" s="3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3"/>
      <c r="E402" s="3"/>
      <c r="F402" s="3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3"/>
      <c r="E403" s="3"/>
      <c r="F403" s="3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3"/>
      <c r="E404" s="3"/>
      <c r="F404" s="3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3"/>
      <c r="E405" s="3"/>
      <c r="F405" s="3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3"/>
      <c r="E406" s="3"/>
      <c r="F406" s="3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3"/>
      <c r="E407" s="3"/>
      <c r="F407" s="3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3"/>
      <c r="E408" s="3"/>
      <c r="F408" s="3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3"/>
      <c r="E409" s="3"/>
      <c r="F409" s="3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3"/>
      <c r="E410" s="3"/>
      <c r="F410" s="3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3"/>
      <c r="E411" s="3"/>
      <c r="F411" s="3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3"/>
      <c r="E412" s="3"/>
      <c r="F412" s="3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3"/>
      <c r="E413" s="3"/>
      <c r="F413" s="3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3"/>
      <c r="E414" s="3"/>
      <c r="F414" s="3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3"/>
      <c r="E415" s="3"/>
      <c r="F415" s="3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3"/>
      <c r="E416" s="3"/>
      <c r="F416" s="3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3"/>
      <c r="E417" s="3"/>
      <c r="F417" s="3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3"/>
      <c r="E418" s="3"/>
      <c r="F418" s="3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3"/>
      <c r="E419" s="3"/>
      <c r="F419" s="3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3"/>
      <c r="E420" s="3"/>
      <c r="F420" s="3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3"/>
      <c r="E421" s="3"/>
      <c r="F421" s="3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3"/>
      <c r="E422" s="3"/>
      <c r="F422" s="3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3"/>
      <c r="E423" s="3"/>
      <c r="F423" s="3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3"/>
      <c r="E424" s="3"/>
      <c r="F424" s="3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3"/>
      <c r="E425" s="3"/>
      <c r="F425" s="3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3"/>
      <c r="E426" s="3"/>
      <c r="F426" s="3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3"/>
      <c r="E427" s="3"/>
      <c r="F427" s="3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3"/>
      <c r="E428" s="3"/>
      <c r="F428" s="3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3"/>
      <c r="E429" s="3"/>
      <c r="F429" s="3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3"/>
      <c r="E430" s="3"/>
      <c r="F430" s="3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3"/>
      <c r="E431" s="3"/>
      <c r="F431" s="3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3"/>
      <c r="E432" s="3"/>
      <c r="F432" s="3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3"/>
      <c r="E433" s="3"/>
      <c r="F433" s="3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3"/>
      <c r="E434" s="3"/>
      <c r="F434" s="3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3"/>
      <c r="E435" s="3"/>
      <c r="F435" s="3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3"/>
      <c r="E436" s="3"/>
      <c r="F436" s="3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3"/>
      <c r="E437" s="3"/>
      <c r="F437" s="3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3"/>
      <c r="E438" s="3"/>
      <c r="F438" s="3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3"/>
      <c r="E439" s="3"/>
      <c r="F439" s="3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3"/>
      <c r="E440" s="3"/>
      <c r="F440" s="3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3"/>
      <c r="E441" s="3"/>
      <c r="F441" s="3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3"/>
      <c r="E442" s="3"/>
      <c r="F442" s="3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3"/>
      <c r="E443" s="3"/>
      <c r="F443" s="3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3"/>
      <c r="E444" s="3"/>
      <c r="F444" s="3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3"/>
      <c r="E445" s="3"/>
      <c r="F445" s="3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3"/>
      <c r="E446" s="3"/>
      <c r="F446" s="3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3"/>
      <c r="E447" s="3"/>
      <c r="F447" s="3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3"/>
      <c r="E448" s="3"/>
      <c r="F448" s="3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3"/>
      <c r="E449" s="3"/>
      <c r="F449" s="3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3"/>
      <c r="E450" s="3"/>
      <c r="F450" s="3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3"/>
      <c r="E451" s="3"/>
      <c r="F451" s="3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3"/>
      <c r="E452" s="3"/>
      <c r="F452" s="3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3"/>
      <c r="E453" s="3"/>
      <c r="F453" s="3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3"/>
      <c r="E454" s="3"/>
      <c r="F454" s="3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3"/>
      <c r="E455" s="3"/>
      <c r="F455" s="3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3"/>
      <c r="E456" s="3"/>
      <c r="F456" s="3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3"/>
      <c r="E457" s="3"/>
      <c r="F457" s="3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3"/>
      <c r="E458" s="3"/>
      <c r="F458" s="3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3"/>
      <c r="E459" s="3"/>
      <c r="F459" s="3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3"/>
      <c r="E460" s="3"/>
      <c r="F460" s="3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3"/>
      <c r="E461" s="3"/>
      <c r="F461" s="3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3"/>
      <c r="E462" s="3"/>
      <c r="F462" s="3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3"/>
      <c r="E463" s="3"/>
      <c r="F463" s="3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3"/>
      <c r="E464" s="3"/>
      <c r="F464" s="3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3"/>
      <c r="E465" s="3"/>
      <c r="F465" s="3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3"/>
      <c r="E466" s="3"/>
      <c r="F466" s="3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3"/>
      <c r="E467" s="3"/>
      <c r="F467" s="3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3"/>
      <c r="E468" s="3"/>
      <c r="F468" s="3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3"/>
      <c r="E469" s="3"/>
      <c r="F469" s="3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3"/>
      <c r="E470" s="3"/>
      <c r="F470" s="3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3"/>
      <c r="E471" s="3"/>
      <c r="F471" s="3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3"/>
      <c r="E472" s="3"/>
      <c r="F472" s="3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3"/>
      <c r="E473" s="3"/>
      <c r="F473" s="3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3"/>
      <c r="E474" s="3"/>
      <c r="F474" s="3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3"/>
      <c r="E475" s="3"/>
      <c r="F475" s="3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3"/>
      <c r="E476" s="3"/>
      <c r="F476" s="3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3"/>
      <c r="E477" s="3"/>
      <c r="F477" s="3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3"/>
      <c r="E478" s="3"/>
      <c r="F478" s="3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3"/>
      <c r="E479" s="3"/>
      <c r="F479" s="3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3"/>
      <c r="E480" s="3"/>
      <c r="F480" s="3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3"/>
      <c r="E481" s="3"/>
      <c r="F481" s="3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3"/>
      <c r="E482" s="3"/>
      <c r="F482" s="3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3"/>
      <c r="E483" s="3"/>
      <c r="F483" s="3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3"/>
      <c r="E484" s="3"/>
      <c r="F484" s="3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3"/>
      <c r="E485" s="3"/>
      <c r="F485" s="3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3"/>
      <c r="E486" s="3"/>
      <c r="F486" s="3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3"/>
      <c r="E487" s="3"/>
      <c r="F487" s="3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3"/>
      <c r="E488" s="3"/>
      <c r="F488" s="3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3"/>
      <c r="E489" s="3"/>
      <c r="F489" s="3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3"/>
      <c r="E490" s="3"/>
      <c r="F490" s="3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3"/>
      <c r="E491" s="3"/>
      <c r="F491" s="3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3"/>
      <c r="E492" s="3"/>
      <c r="F492" s="3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3"/>
      <c r="E493" s="3"/>
      <c r="F493" s="3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3"/>
      <c r="E494" s="3"/>
      <c r="F494" s="3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3"/>
      <c r="E495" s="3"/>
      <c r="F495" s="3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3"/>
      <c r="E496" s="3"/>
      <c r="F496" s="3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3"/>
      <c r="E497" s="3"/>
      <c r="F497" s="3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3"/>
      <c r="E498" s="3"/>
      <c r="F498" s="3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3"/>
      <c r="E499" s="3"/>
      <c r="F499" s="3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3"/>
      <c r="E500" s="3"/>
      <c r="F500" s="3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3"/>
      <c r="E501" s="3"/>
      <c r="F501" s="3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3"/>
      <c r="E502" s="3"/>
      <c r="F502" s="3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3"/>
      <c r="E503" s="3"/>
      <c r="F503" s="3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3"/>
      <c r="E504" s="3"/>
      <c r="F504" s="3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3"/>
      <c r="E505" s="3"/>
      <c r="F505" s="3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3"/>
      <c r="E506" s="3"/>
      <c r="F506" s="3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3"/>
      <c r="E507" s="3"/>
      <c r="F507" s="3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3"/>
      <c r="E508" s="3"/>
      <c r="F508" s="3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3"/>
      <c r="E509" s="3"/>
      <c r="F509" s="3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3"/>
      <c r="E510" s="3"/>
      <c r="F510" s="3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3"/>
      <c r="E511" s="3"/>
      <c r="F511" s="3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3"/>
      <c r="E512" s="3"/>
      <c r="F512" s="3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3"/>
      <c r="E513" s="3"/>
      <c r="F513" s="3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3"/>
      <c r="E514" s="3"/>
      <c r="F514" s="3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3"/>
      <c r="E515" s="3"/>
      <c r="F515" s="3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3"/>
      <c r="E516" s="3"/>
      <c r="F516" s="3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3"/>
      <c r="E517" s="3"/>
      <c r="F517" s="3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3"/>
      <c r="E518" s="3"/>
      <c r="F518" s="3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3"/>
      <c r="E519" s="3"/>
      <c r="F519" s="3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3"/>
      <c r="E520" s="3"/>
      <c r="F520" s="3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3"/>
      <c r="E521" s="3"/>
      <c r="F521" s="3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3"/>
      <c r="E522" s="3"/>
      <c r="F522" s="3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3"/>
      <c r="E523" s="3"/>
      <c r="F523" s="3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3"/>
      <c r="E524" s="3"/>
      <c r="F524" s="3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3"/>
      <c r="E525" s="3"/>
      <c r="F525" s="3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3"/>
      <c r="E526" s="3"/>
      <c r="F526" s="3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3"/>
      <c r="E527" s="3"/>
      <c r="F527" s="3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3"/>
      <c r="E528" s="3"/>
      <c r="F528" s="3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3"/>
      <c r="E529" s="3"/>
      <c r="F529" s="3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3"/>
      <c r="E530" s="3"/>
      <c r="F530" s="3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3"/>
      <c r="E531" s="3"/>
      <c r="F531" s="3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3"/>
      <c r="E532" s="3"/>
      <c r="F532" s="3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3"/>
      <c r="E533" s="3"/>
      <c r="F533" s="3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3"/>
      <c r="E534" s="3"/>
      <c r="F534" s="3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3"/>
      <c r="E535" s="3"/>
      <c r="F535" s="3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3"/>
      <c r="E536" s="3"/>
      <c r="F536" s="3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3"/>
      <c r="E537" s="3"/>
      <c r="F537" s="3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3"/>
      <c r="E538" s="3"/>
      <c r="F538" s="3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3"/>
      <c r="E539" s="3"/>
      <c r="F539" s="3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3"/>
      <c r="E540" s="3"/>
      <c r="F540" s="3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3"/>
      <c r="E541" s="3"/>
      <c r="F541" s="3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3"/>
      <c r="E542" s="3"/>
      <c r="F542" s="3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3"/>
      <c r="E543" s="3"/>
      <c r="F543" s="3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3"/>
      <c r="E544" s="3"/>
      <c r="F544" s="3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3"/>
      <c r="E545" s="3"/>
      <c r="F545" s="3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3"/>
      <c r="E546" s="3"/>
      <c r="F546" s="3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3"/>
      <c r="E547" s="3"/>
      <c r="F547" s="3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3"/>
      <c r="E548" s="3"/>
      <c r="F548" s="3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3"/>
      <c r="E549" s="3"/>
      <c r="F549" s="3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3"/>
      <c r="E550" s="3"/>
      <c r="F550" s="3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3"/>
      <c r="E551" s="3"/>
      <c r="F551" s="3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3"/>
      <c r="E552" s="3"/>
      <c r="F552" s="3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3"/>
      <c r="E553" s="3"/>
      <c r="F553" s="3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3"/>
      <c r="E554" s="3"/>
      <c r="F554" s="3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3"/>
      <c r="E555" s="3"/>
      <c r="F555" s="3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3"/>
      <c r="E556" s="3"/>
      <c r="F556" s="3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3"/>
      <c r="E557" s="3"/>
      <c r="F557" s="3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3"/>
      <c r="E558" s="3"/>
      <c r="F558" s="3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3"/>
      <c r="E559" s="3"/>
      <c r="F559" s="3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3"/>
      <c r="E560" s="3"/>
      <c r="F560" s="3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3"/>
      <c r="E561" s="3"/>
      <c r="F561" s="3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3"/>
      <c r="E562" s="3"/>
      <c r="F562" s="3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3"/>
      <c r="E563" s="3"/>
      <c r="F563" s="3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3"/>
      <c r="E564" s="3"/>
      <c r="F564" s="3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3"/>
      <c r="E565" s="3"/>
      <c r="F565" s="3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3"/>
      <c r="E566" s="3"/>
      <c r="F566" s="3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3"/>
      <c r="E567" s="3"/>
      <c r="F567" s="3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3"/>
      <c r="E568" s="3"/>
      <c r="F568" s="3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3"/>
      <c r="E569" s="3"/>
      <c r="F569" s="3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3"/>
      <c r="E570" s="3"/>
      <c r="F570" s="3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3"/>
      <c r="E571" s="3"/>
      <c r="F571" s="3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3"/>
      <c r="E572" s="3"/>
      <c r="F572" s="3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3"/>
      <c r="E573" s="3"/>
      <c r="F573" s="3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3"/>
      <c r="E574" s="3"/>
      <c r="F574" s="3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3"/>
      <c r="E575" s="3"/>
      <c r="F575" s="3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3"/>
      <c r="E576" s="3"/>
      <c r="F576" s="3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3"/>
      <c r="E577" s="3"/>
      <c r="F577" s="3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3"/>
      <c r="E578" s="3"/>
      <c r="F578" s="3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3"/>
      <c r="E579" s="3"/>
      <c r="F579" s="3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3"/>
      <c r="E580" s="3"/>
      <c r="F580" s="3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3"/>
      <c r="E581" s="3"/>
      <c r="F581" s="3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3"/>
      <c r="E582" s="3"/>
      <c r="F582" s="3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3"/>
      <c r="E583" s="3"/>
      <c r="F583" s="3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3"/>
      <c r="E584" s="3"/>
      <c r="F584" s="3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3"/>
      <c r="E585" s="3"/>
      <c r="F585" s="3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3"/>
      <c r="E586" s="3"/>
      <c r="F586" s="3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3"/>
      <c r="E587" s="3"/>
      <c r="F587" s="3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3"/>
      <c r="E588" s="3"/>
      <c r="F588" s="3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3"/>
      <c r="E589" s="3"/>
      <c r="F589" s="3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3"/>
      <c r="E590" s="3"/>
      <c r="F590" s="3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3"/>
      <c r="E591" s="3"/>
      <c r="F591" s="3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3"/>
      <c r="E592" s="3"/>
      <c r="F592" s="3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3"/>
      <c r="E593" s="3"/>
      <c r="F593" s="3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3"/>
      <c r="E594" s="3"/>
      <c r="F594" s="3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3"/>
      <c r="E595" s="3"/>
      <c r="F595" s="3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3"/>
      <c r="E596" s="3"/>
      <c r="F596" s="3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3"/>
      <c r="E597" s="3"/>
      <c r="F597" s="3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3"/>
      <c r="E598" s="3"/>
      <c r="F598" s="3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3"/>
      <c r="E599" s="3"/>
      <c r="F599" s="3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3"/>
      <c r="E600" s="3"/>
      <c r="F600" s="3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3"/>
      <c r="E601" s="3"/>
      <c r="F601" s="3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3"/>
      <c r="E602" s="3"/>
      <c r="F602" s="3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3"/>
      <c r="E603" s="3"/>
      <c r="F603" s="3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3"/>
      <c r="E604" s="3"/>
      <c r="F604" s="3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3"/>
      <c r="E605" s="3"/>
      <c r="F605" s="3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3"/>
      <c r="E606" s="3"/>
      <c r="F606" s="3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3"/>
      <c r="E607" s="3"/>
      <c r="F607" s="3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3"/>
      <c r="E608" s="3"/>
      <c r="F608" s="3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3"/>
      <c r="E609" s="3"/>
      <c r="F609" s="3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3"/>
      <c r="E610" s="3"/>
      <c r="F610" s="3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3"/>
      <c r="E611" s="3"/>
      <c r="F611" s="3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3"/>
      <c r="E612" s="3"/>
      <c r="F612" s="3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3"/>
      <c r="E613" s="3"/>
      <c r="F613" s="3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3"/>
      <c r="E614" s="3"/>
      <c r="F614" s="3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3"/>
      <c r="E615" s="3"/>
      <c r="F615" s="3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3"/>
      <c r="E616" s="3"/>
      <c r="F616" s="3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3"/>
      <c r="E617" s="3"/>
      <c r="F617" s="3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3"/>
      <c r="E618" s="3"/>
      <c r="F618" s="3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3"/>
      <c r="E619" s="3"/>
      <c r="F619" s="3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3"/>
      <c r="E620" s="3"/>
      <c r="F620" s="3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3"/>
      <c r="E621" s="3"/>
      <c r="F621" s="3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3"/>
      <c r="E622" s="3"/>
      <c r="F622" s="3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3"/>
      <c r="E623" s="3"/>
      <c r="F623" s="3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3"/>
      <c r="E624" s="3"/>
      <c r="F624" s="3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3"/>
      <c r="E625" s="3"/>
      <c r="F625" s="3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3"/>
      <c r="E626" s="3"/>
      <c r="F626" s="3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3"/>
      <c r="E627" s="3"/>
      <c r="F627" s="3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3"/>
      <c r="E628" s="3"/>
      <c r="F628" s="3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3"/>
      <c r="E629" s="3"/>
      <c r="F629" s="3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3"/>
      <c r="E630" s="3"/>
      <c r="F630" s="3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3"/>
      <c r="E631" s="3"/>
      <c r="F631" s="3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3"/>
      <c r="E632" s="3"/>
      <c r="F632" s="3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3"/>
      <c r="E633" s="3"/>
      <c r="F633" s="3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3"/>
      <c r="E634" s="3"/>
      <c r="F634" s="3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3"/>
      <c r="E635" s="3"/>
      <c r="F635" s="3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3"/>
      <c r="E636" s="3"/>
      <c r="F636" s="3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3"/>
      <c r="E637" s="3"/>
      <c r="F637" s="3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3"/>
      <c r="E638" s="3"/>
      <c r="F638" s="3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3"/>
      <c r="E639" s="3"/>
      <c r="F639" s="3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3"/>
      <c r="E640" s="3"/>
      <c r="F640" s="3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3"/>
      <c r="E641" s="3"/>
      <c r="F641" s="3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3"/>
      <c r="E642" s="3"/>
      <c r="F642" s="3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3"/>
      <c r="E643" s="3"/>
      <c r="F643" s="3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3"/>
      <c r="E644" s="3"/>
      <c r="F644" s="3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3"/>
      <c r="E645" s="3"/>
      <c r="F645" s="3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3"/>
      <c r="E646" s="3"/>
      <c r="F646" s="3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3"/>
      <c r="E647" s="3"/>
      <c r="F647" s="3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3"/>
      <c r="E648" s="3"/>
      <c r="F648" s="3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3"/>
      <c r="E649" s="3"/>
      <c r="F649" s="3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3"/>
      <c r="E650" s="3"/>
      <c r="F650" s="3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3"/>
      <c r="E651" s="3"/>
      <c r="F651" s="3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3"/>
      <c r="E652" s="3"/>
      <c r="F652" s="3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3"/>
      <c r="E653" s="3"/>
      <c r="F653" s="3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3"/>
      <c r="E654" s="3"/>
      <c r="F654" s="3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3"/>
      <c r="E655" s="3"/>
      <c r="F655" s="3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3"/>
      <c r="E656" s="3"/>
      <c r="F656" s="3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3"/>
      <c r="E657" s="3"/>
      <c r="F657" s="3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3"/>
      <c r="E658" s="3"/>
      <c r="F658" s="3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3"/>
      <c r="E659" s="3"/>
      <c r="F659" s="3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3"/>
      <c r="E660" s="3"/>
      <c r="F660" s="3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3"/>
      <c r="E661" s="3"/>
      <c r="F661" s="3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3"/>
      <c r="E662" s="3"/>
      <c r="F662" s="3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3"/>
      <c r="E663" s="3"/>
      <c r="F663" s="3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3"/>
      <c r="E664" s="3"/>
      <c r="F664" s="3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3"/>
      <c r="E665" s="3"/>
      <c r="F665" s="3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3"/>
      <c r="E666" s="3"/>
      <c r="F666" s="3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3"/>
      <c r="E667" s="3"/>
      <c r="F667" s="3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3"/>
      <c r="E668" s="3"/>
      <c r="F668" s="3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3"/>
      <c r="E669" s="3"/>
      <c r="F669" s="3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3"/>
      <c r="E670" s="3"/>
      <c r="F670" s="3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3"/>
      <c r="E671" s="3"/>
      <c r="F671" s="3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3"/>
      <c r="E672" s="3"/>
      <c r="F672" s="3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3"/>
      <c r="E673" s="3"/>
      <c r="F673" s="3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3"/>
      <c r="E674" s="3"/>
      <c r="F674" s="3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3"/>
      <c r="E675" s="3"/>
      <c r="F675" s="3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3"/>
      <c r="E676" s="3"/>
      <c r="F676" s="3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3"/>
      <c r="E677" s="3"/>
      <c r="F677" s="3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3"/>
      <c r="E678" s="3"/>
      <c r="F678" s="3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3"/>
      <c r="E679" s="3"/>
      <c r="F679" s="3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3"/>
      <c r="E680" s="3"/>
      <c r="F680" s="3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3"/>
      <c r="E681" s="3"/>
      <c r="F681" s="3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3"/>
      <c r="E682" s="3"/>
      <c r="F682" s="3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3"/>
      <c r="E683" s="3"/>
      <c r="F683" s="3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3"/>
      <c r="E684" s="3"/>
      <c r="F684" s="3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3"/>
      <c r="E685" s="3"/>
      <c r="F685" s="3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3"/>
      <c r="E686" s="3"/>
      <c r="F686" s="3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3"/>
      <c r="E687" s="3"/>
      <c r="F687" s="3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3"/>
      <c r="E688" s="3"/>
      <c r="F688" s="3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3"/>
      <c r="E689" s="3"/>
      <c r="F689" s="3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3"/>
      <c r="E690" s="3"/>
      <c r="F690" s="3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3"/>
      <c r="E691" s="3"/>
      <c r="F691" s="3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3"/>
      <c r="E692" s="3"/>
      <c r="F692" s="3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3"/>
      <c r="E693" s="3"/>
      <c r="F693" s="3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3"/>
      <c r="E694" s="3"/>
      <c r="F694" s="3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3"/>
      <c r="E695" s="3"/>
      <c r="F695" s="3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3"/>
      <c r="E696" s="3"/>
      <c r="F696" s="3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3"/>
      <c r="E697" s="3"/>
      <c r="F697" s="3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3"/>
      <c r="E698" s="3"/>
      <c r="F698" s="3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3"/>
      <c r="E699" s="3"/>
      <c r="F699" s="3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3"/>
      <c r="E700" s="3"/>
      <c r="F700" s="3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3"/>
      <c r="E701" s="3"/>
      <c r="F701" s="3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3"/>
      <c r="E702" s="3"/>
      <c r="F702" s="3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3"/>
      <c r="E703" s="3"/>
      <c r="F703" s="3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3"/>
      <c r="E704" s="3"/>
      <c r="F704" s="3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3"/>
      <c r="E705" s="3"/>
      <c r="F705" s="3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3"/>
      <c r="E706" s="3"/>
      <c r="F706" s="3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3"/>
      <c r="E707" s="3"/>
      <c r="F707" s="3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3"/>
      <c r="E708" s="3"/>
      <c r="F708" s="3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3"/>
      <c r="E709" s="3"/>
      <c r="F709" s="3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3"/>
      <c r="E710" s="3"/>
      <c r="F710" s="3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3"/>
      <c r="E711" s="3"/>
      <c r="F711" s="3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3"/>
      <c r="E712" s="3"/>
      <c r="F712" s="3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3"/>
      <c r="E713" s="3"/>
      <c r="F713" s="3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3"/>
      <c r="E714" s="3"/>
      <c r="F714" s="3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3"/>
      <c r="E715" s="3"/>
      <c r="F715" s="3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3"/>
      <c r="E716" s="3"/>
      <c r="F716" s="3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3"/>
      <c r="E717" s="3"/>
      <c r="F717" s="3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3"/>
      <c r="E718" s="3"/>
      <c r="F718" s="3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3"/>
      <c r="E719" s="3"/>
      <c r="F719" s="3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3"/>
      <c r="E720" s="3"/>
      <c r="F720" s="3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3"/>
      <c r="E721" s="3"/>
      <c r="F721" s="3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3"/>
      <c r="E722" s="3"/>
      <c r="F722" s="3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3"/>
      <c r="E723" s="3"/>
      <c r="F723" s="3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3"/>
      <c r="E724" s="3"/>
      <c r="F724" s="3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3"/>
      <c r="E725" s="3"/>
      <c r="F725" s="3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3"/>
      <c r="E726" s="3"/>
      <c r="F726" s="3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3"/>
      <c r="E727" s="3"/>
      <c r="F727" s="3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3"/>
      <c r="E728" s="3"/>
      <c r="F728" s="3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3"/>
      <c r="E729" s="3"/>
      <c r="F729" s="3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3"/>
      <c r="E730" s="3"/>
      <c r="F730" s="3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3"/>
      <c r="E731" s="3"/>
      <c r="F731" s="3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3"/>
      <c r="E732" s="3"/>
      <c r="F732" s="3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3"/>
      <c r="E733" s="3"/>
      <c r="F733" s="3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3"/>
      <c r="E734" s="3"/>
      <c r="F734" s="3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3"/>
      <c r="E735" s="3"/>
      <c r="F735" s="3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3"/>
      <c r="E736" s="3"/>
      <c r="F736" s="3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3"/>
      <c r="E737" s="3"/>
      <c r="F737" s="3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3"/>
      <c r="E738" s="3"/>
      <c r="F738" s="3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3"/>
      <c r="E739" s="3"/>
      <c r="F739" s="3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3"/>
      <c r="E740" s="3"/>
      <c r="F740" s="3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3"/>
      <c r="E741" s="3"/>
      <c r="F741" s="3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3"/>
      <c r="E742" s="3"/>
      <c r="F742" s="3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3"/>
      <c r="E743" s="3"/>
      <c r="F743" s="3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3"/>
      <c r="E744" s="3"/>
      <c r="F744" s="3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3"/>
      <c r="E745" s="3"/>
      <c r="F745" s="3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3"/>
      <c r="E746" s="3"/>
      <c r="F746" s="3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3"/>
      <c r="E747" s="3"/>
      <c r="F747" s="3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3"/>
      <c r="E748" s="3"/>
      <c r="F748" s="3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3"/>
      <c r="E749" s="3"/>
      <c r="F749" s="3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3"/>
      <c r="E750" s="3"/>
      <c r="F750" s="3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3"/>
      <c r="E751" s="3"/>
      <c r="F751" s="3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3"/>
      <c r="E752" s="3"/>
      <c r="F752" s="3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3"/>
      <c r="E753" s="3"/>
      <c r="F753" s="3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3"/>
      <c r="E754" s="3"/>
      <c r="F754" s="3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3"/>
      <c r="E755" s="3"/>
      <c r="F755" s="3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3"/>
      <c r="E756" s="3"/>
      <c r="F756" s="3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3"/>
      <c r="E757" s="3"/>
      <c r="F757" s="3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3"/>
      <c r="E758" s="3"/>
      <c r="F758" s="3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3"/>
      <c r="E759" s="3"/>
      <c r="F759" s="3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3"/>
      <c r="E760" s="3"/>
      <c r="F760" s="3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3"/>
      <c r="E761" s="3"/>
      <c r="F761" s="3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3"/>
      <c r="E762" s="3"/>
      <c r="F762" s="3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3"/>
      <c r="E763" s="3"/>
      <c r="F763" s="3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3"/>
      <c r="E764" s="3"/>
      <c r="F764" s="3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3"/>
      <c r="E765" s="3"/>
      <c r="F765" s="3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3"/>
      <c r="E766" s="3"/>
      <c r="F766" s="3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3"/>
      <c r="E767" s="3"/>
      <c r="F767" s="3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3"/>
      <c r="E768" s="3"/>
      <c r="F768" s="3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3"/>
      <c r="E769" s="3"/>
      <c r="F769" s="3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3"/>
      <c r="E770" s="3"/>
      <c r="F770" s="3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3"/>
      <c r="E771" s="3"/>
      <c r="F771" s="3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3"/>
      <c r="E772" s="3"/>
      <c r="F772" s="3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3"/>
      <c r="E773" s="3"/>
      <c r="F773" s="3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3"/>
      <c r="E774" s="3"/>
      <c r="F774" s="3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3"/>
      <c r="E775" s="3"/>
      <c r="F775" s="3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3"/>
      <c r="E776" s="3"/>
      <c r="F776" s="3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3"/>
      <c r="E777" s="3"/>
      <c r="F777" s="3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3"/>
      <c r="E778" s="3"/>
      <c r="F778" s="3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3"/>
      <c r="E779" s="3"/>
      <c r="F779" s="3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3"/>
      <c r="E780" s="3"/>
      <c r="F780" s="3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3"/>
      <c r="E781" s="3"/>
      <c r="F781" s="3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3"/>
      <c r="E782" s="3"/>
      <c r="F782" s="3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3"/>
      <c r="E783" s="3"/>
      <c r="F783" s="3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3"/>
      <c r="E784" s="3"/>
      <c r="F784" s="3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3"/>
      <c r="E785" s="3"/>
      <c r="F785" s="3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3"/>
      <c r="E786" s="3"/>
      <c r="F786" s="3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3"/>
      <c r="E787" s="3"/>
      <c r="F787" s="3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3"/>
      <c r="E788" s="3"/>
      <c r="F788" s="3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3"/>
      <c r="E789" s="3"/>
      <c r="F789" s="3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3"/>
      <c r="E790" s="3"/>
      <c r="F790" s="3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3"/>
      <c r="E791" s="3"/>
      <c r="F791" s="3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3"/>
      <c r="E792" s="3"/>
      <c r="F792" s="3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3"/>
      <c r="E793" s="3"/>
      <c r="F793" s="3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3"/>
      <c r="E794" s="3"/>
      <c r="F794" s="3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3"/>
      <c r="E795" s="3"/>
      <c r="F795" s="3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3"/>
      <c r="E796" s="3"/>
      <c r="F796" s="3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3"/>
      <c r="E797" s="3"/>
      <c r="F797" s="3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3"/>
      <c r="E798" s="3"/>
      <c r="F798" s="3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3"/>
      <c r="E799" s="3"/>
      <c r="F799" s="3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3"/>
      <c r="E800" s="3"/>
      <c r="F800" s="3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3"/>
      <c r="E801" s="3"/>
      <c r="F801" s="3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3"/>
      <c r="E802" s="3"/>
      <c r="F802" s="3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3"/>
      <c r="E803" s="3"/>
      <c r="F803" s="3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3"/>
      <c r="E804" s="3"/>
      <c r="F804" s="3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3"/>
      <c r="E805" s="3"/>
      <c r="F805" s="3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3"/>
      <c r="E806" s="3"/>
      <c r="F806" s="3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3"/>
      <c r="E807" s="3"/>
      <c r="F807" s="3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3"/>
      <c r="E808" s="3"/>
      <c r="F808" s="3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3"/>
      <c r="E809" s="3"/>
      <c r="F809" s="3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3"/>
      <c r="E810" s="3"/>
      <c r="F810" s="3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3"/>
      <c r="E811" s="3"/>
      <c r="F811" s="3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3"/>
      <c r="E812" s="3"/>
      <c r="F812" s="3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3"/>
      <c r="E813" s="3"/>
      <c r="F813" s="3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3"/>
      <c r="E814" s="3"/>
      <c r="F814" s="3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3"/>
      <c r="E815" s="3"/>
      <c r="F815" s="3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3"/>
      <c r="E816" s="3"/>
      <c r="F816" s="3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3"/>
      <c r="E817" s="3"/>
      <c r="F817" s="3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3"/>
      <c r="E818" s="3"/>
      <c r="F818" s="3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3"/>
      <c r="E819" s="3"/>
      <c r="F819" s="3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3"/>
      <c r="E820" s="3"/>
      <c r="F820" s="3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3"/>
      <c r="E821" s="3"/>
      <c r="F821" s="3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3"/>
      <c r="E822" s="3"/>
      <c r="F822" s="3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3"/>
      <c r="E823" s="3"/>
      <c r="F823" s="3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3"/>
      <c r="E824" s="3"/>
      <c r="F824" s="3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3"/>
      <c r="E825" s="3"/>
      <c r="F825" s="3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3"/>
      <c r="E826" s="3"/>
      <c r="F826" s="3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3"/>
      <c r="E827" s="3"/>
      <c r="F827" s="3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3"/>
      <c r="E828" s="3"/>
      <c r="F828" s="3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3"/>
      <c r="E829" s="3"/>
      <c r="F829" s="3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3"/>
      <c r="E830" s="3"/>
      <c r="F830" s="3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3"/>
      <c r="E831" s="3"/>
      <c r="F831" s="3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3"/>
      <c r="E832" s="3"/>
      <c r="F832" s="3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3"/>
      <c r="E833" s="3"/>
      <c r="F833" s="3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3"/>
      <c r="E834" s="3"/>
      <c r="F834" s="3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3"/>
      <c r="E835" s="3"/>
      <c r="F835" s="3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3"/>
      <c r="E836" s="3"/>
      <c r="F836" s="3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3"/>
      <c r="E837" s="3"/>
      <c r="F837" s="3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3"/>
      <c r="E838" s="3"/>
      <c r="F838" s="3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3"/>
      <c r="E839" s="3"/>
      <c r="F839" s="3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3"/>
      <c r="E840" s="3"/>
      <c r="F840" s="3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3"/>
      <c r="E841" s="3"/>
      <c r="F841" s="3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3"/>
      <c r="E842" s="3"/>
      <c r="F842" s="3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3"/>
      <c r="E843" s="3"/>
      <c r="F843" s="3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3"/>
      <c r="E844" s="3"/>
      <c r="F844" s="3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3"/>
      <c r="E845" s="3"/>
      <c r="F845" s="3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3"/>
      <c r="E846" s="3"/>
      <c r="F846" s="3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3"/>
      <c r="E847" s="3"/>
      <c r="F847" s="3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3"/>
      <c r="E848" s="3"/>
      <c r="F848" s="3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3"/>
      <c r="E849" s="3"/>
      <c r="F849" s="3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3"/>
      <c r="E850" s="3"/>
      <c r="F850" s="3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3"/>
      <c r="E851" s="3"/>
      <c r="F851" s="3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3"/>
      <c r="E852" s="3"/>
      <c r="F852" s="3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3"/>
      <c r="E853" s="3"/>
      <c r="F853" s="3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3"/>
      <c r="E854" s="3"/>
      <c r="F854" s="3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3"/>
      <c r="E855" s="3"/>
      <c r="F855" s="3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3"/>
      <c r="E856" s="3"/>
      <c r="F856" s="3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3"/>
      <c r="E857" s="3"/>
      <c r="F857" s="3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3"/>
      <c r="E858" s="3"/>
      <c r="F858" s="3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3"/>
      <c r="E859" s="3"/>
      <c r="F859" s="3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3"/>
      <c r="E860" s="3"/>
      <c r="F860" s="3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3"/>
      <c r="E861" s="3"/>
      <c r="F861" s="3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3"/>
      <c r="E862" s="3"/>
      <c r="F862" s="3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3"/>
      <c r="E863" s="3"/>
      <c r="F863" s="3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3"/>
      <c r="E864" s="3"/>
      <c r="F864" s="3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3"/>
      <c r="E865" s="3"/>
      <c r="F865" s="3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3"/>
      <c r="E866" s="3"/>
      <c r="F866" s="3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3"/>
      <c r="E867" s="3"/>
      <c r="F867" s="3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3"/>
      <c r="E868" s="3"/>
      <c r="F868" s="3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3"/>
      <c r="E869" s="3"/>
      <c r="F869" s="3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3"/>
      <c r="E870" s="3"/>
      <c r="F870" s="3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3"/>
      <c r="E871" s="3"/>
      <c r="F871" s="3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3"/>
      <c r="E872" s="3"/>
      <c r="F872" s="3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3"/>
      <c r="E873" s="3"/>
      <c r="F873" s="3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3"/>
      <c r="E874" s="3"/>
      <c r="F874" s="3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3"/>
      <c r="E875" s="3"/>
      <c r="F875" s="3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3"/>
      <c r="E876" s="3"/>
      <c r="F876" s="3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3"/>
      <c r="E877" s="3"/>
      <c r="F877" s="3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3"/>
      <c r="E878" s="3"/>
      <c r="F878" s="3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3"/>
      <c r="E879" s="3"/>
      <c r="F879" s="3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3"/>
      <c r="E880" s="3"/>
      <c r="F880" s="3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3"/>
      <c r="E881" s="3"/>
      <c r="F881" s="3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3"/>
      <c r="E882" s="3"/>
      <c r="F882" s="3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3"/>
      <c r="E883" s="3"/>
      <c r="F883" s="3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3"/>
      <c r="E884" s="3"/>
      <c r="F884" s="3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3"/>
      <c r="E885" s="3"/>
      <c r="F885" s="3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3"/>
      <c r="E886" s="3"/>
      <c r="F886" s="3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3"/>
      <c r="E887" s="3"/>
      <c r="F887" s="3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3"/>
      <c r="E888" s="3"/>
      <c r="F888" s="3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3"/>
      <c r="E889" s="3"/>
      <c r="F889" s="3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3"/>
      <c r="E890" s="3"/>
      <c r="F890" s="3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3"/>
      <c r="E891" s="3"/>
      <c r="F891" s="3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3"/>
      <c r="E892" s="3"/>
      <c r="F892" s="3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3"/>
      <c r="E893" s="3"/>
      <c r="F893" s="3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3"/>
      <c r="E894" s="3"/>
      <c r="F894" s="3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3"/>
      <c r="E895" s="3"/>
      <c r="F895" s="3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3"/>
      <c r="E896" s="3"/>
      <c r="F896" s="3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3"/>
      <c r="E897" s="3"/>
      <c r="F897" s="3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3"/>
      <c r="E898" s="3"/>
      <c r="F898" s="3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3"/>
      <c r="E899" s="3"/>
      <c r="F899" s="3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3"/>
      <c r="E900" s="3"/>
      <c r="F900" s="3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3"/>
      <c r="E901" s="3"/>
      <c r="F901" s="3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3"/>
      <c r="E902" s="3"/>
      <c r="F902" s="3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3"/>
      <c r="E903" s="3"/>
      <c r="F903" s="3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3"/>
      <c r="E904" s="3"/>
      <c r="F904" s="3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3"/>
      <c r="E905" s="3"/>
      <c r="F905" s="3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3"/>
      <c r="E906" s="3"/>
      <c r="F906" s="3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3"/>
      <c r="E907" s="3"/>
      <c r="F907" s="3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3"/>
      <c r="E908" s="3"/>
      <c r="F908" s="3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3"/>
      <c r="E909" s="3"/>
      <c r="F909" s="3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3"/>
      <c r="E910" s="3"/>
      <c r="F910" s="3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3"/>
      <c r="E911" s="3"/>
      <c r="F911" s="3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3"/>
      <c r="E912" s="3"/>
      <c r="F912" s="3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3"/>
      <c r="E913" s="3"/>
      <c r="F913" s="3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3"/>
      <c r="E914" s="3"/>
      <c r="F914" s="3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3"/>
      <c r="E915" s="3"/>
      <c r="F915" s="3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3"/>
      <c r="E916" s="3"/>
      <c r="F916" s="3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3"/>
      <c r="E917" s="3"/>
      <c r="F917" s="3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3"/>
      <c r="E918" s="3"/>
      <c r="F918" s="3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3"/>
      <c r="E919" s="3"/>
      <c r="F919" s="3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3"/>
      <c r="E920" s="3"/>
      <c r="F920" s="3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3"/>
      <c r="E921" s="3"/>
      <c r="F921" s="3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3"/>
      <c r="E922" s="3"/>
      <c r="F922" s="3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3"/>
      <c r="E923" s="3"/>
      <c r="F923" s="3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3"/>
      <c r="E924" s="3"/>
      <c r="F924" s="3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3"/>
      <c r="E925" s="3"/>
      <c r="F925" s="3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3"/>
      <c r="E926" s="3"/>
      <c r="F926" s="3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3"/>
      <c r="E927" s="3"/>
      <c r="F927" s="3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3"/>
      <c r="E928" s="3"/>
      <c r="F928" s="3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3"/>
      <c r="E929" s="3"/>
      <c r="F929" s="3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3"/>
      <c r="E930" s="3"/>
      <c r="F930" s="3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3"/>
      <c r="E931" s="3"/>
      <c r="F931" s="3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3"/>
      <c r="E932" s="3"/>
      <c r="F932" s="3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3"/>
      <c r="E933" s="3"/>
      <c r="F933" s="3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3"/>
      <c r="E934" s="3"/>
      <c r="F934" s="3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3"/>
      <c r="E935" s="3"/>
      <c r="F935" s="3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3"/>
      <c r="E936" s="3"/>
      <c r="F936" s="3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3"/>
      <c r="E937" s="3"/>
      <c r="F937" s="3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3"/>
      <c r="E938" s="3"/>
      <c r="F938" s="3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3"/>
      <c r="E939" s="3"/>
      <c r="F939" s="3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3"/>
      <c r="E940" s="3"/>
      <c r="F940" s="3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3"/>
      <c r="E941" s="3"/>
      <c r="F941" s="3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3"/>
      <c r="E942" s="3"/>
      <c r="F942" s="3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3"/>
      <c r="E943" s="3"/>
      <c r="F943" s="3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3"/>
      <c r="E944" s="3"/>
      <c r="F944" s="3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3"/>
      <c r="E945" s="3"/>
      <c r="F945" s="3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3"/>
      <c r="E946" s="3"/>
      <c r="F946" s="3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3"/>
      <c r="E947" s="3"/>
      <c r="F947" s="3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3"/>
      <c r="E948" s="3"/>
      <c r="F948" s="3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3"/>
      <c r="E949" s="3"/>
      <c r="F949" s="3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3"/>
      <c r="E950" s="3"/>
      <c r="F950" s="3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3"/>
      <c r="E951" s="3"/>
      <c r="F951" s="3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3"/>
      <c r="E952" s="3"/>
      <c r="F952" s="3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3"/>
      <c r="E953" s="3"/>
      <c r="F953" s="3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3"/>
      <c r="E954" s="3"/>
      <c r="F954" s="3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3"/>
      <c r="E955" s="3"/>
      <c r="F955" s="3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3"/>
      <c r="E956" s="3"/>
      <c r="F956" s="3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3"/>
      <c r="E957" s="3"/>
      <c r="F957" s="3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3"/>
      <c r="E958" s="3"/>
      <c r="F958" s="3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3"/>
      <c r="E959" s="3"/>
      <c r="F959" s="3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3"/>
      <c r="E960" s="3"/>
      <c r="F960" s="3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3"/>
      <c r="E961" s="3"/>
      <c r="F961" s="3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3"/>
      <c r="E962" s="3"/>
      <c r="F962" s="3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3"/>
      <c r="E963" s="3"/>
      <c r="F963" s="3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3"/>
      <c r="E964" s="3"/>
      <c r="F964" s="3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3"/>
      <c r="E965" s="3"/>
      <c r="F965" s="3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3"/>
      <c r="E966" s="3"/>
      <c r="F966" s="3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3"/>
      <c r="E967" s="3"/>
      <c r="F967" s="3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3"/>
      <c r="E968" s="3"/>
      <c r="F968" s="3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3"/>
      <c r="E969" s="3"/>
      <c r="F969" s="3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3"/>
      <c r="E970" s="3"/>
      <c r="F970" s="3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3"/>
      <c r="E971" s="3"/>
      <c r="F971" s="3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3"/>
      <c r="E972" s="3"/>
      <c r="F972" s="3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3"/>
      <c r="E973" s="3"/>
      <c r="F973" s="3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3"/>
      <c r="E974" s="3"/>
      <c r="F974" s="3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3"/>
      <c r="E975" s="3"/>
      <c r="F975" s="3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3"/>
      <c r="E976" s="3"/>
      <c r="F976" s="3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3"/>
      <c r="E977" s="3"/>
      <c r="F977" s="3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3"/>
      <c r="E978" s="3"/>
      <c r="F978" s="3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3"/>
      <c r="E979" s="3"/>
      <c r="F979" s="3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3"/>
      <c r="E980" s="3"/>
      <c r="F980" s="3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3"/>
      <c r="E981" s="3"/>
      <c r="F981" s="3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3"/>
      <c r="E982" s="3"/>
      <c r="F982" s="3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3"/>
      <c r="E983" s="3"/>
      <c r="F983" s="3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3"/>
      <c r="E984" s="3"/>
      <c r="F984" s="3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3"/>
      <c r="E985" s="3"/>
      <c r="F985" s="3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3"/>
      <c r="E986" s="3"/>
      <c r="F986" s="3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3"/>
      <c r="E987" s="3"/>
      <c r="F987" s="3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3"/>
      <c r="E988" s="3"/>
      <c r="F988" s="3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3"/>
      <c r="E989" s="3"/>
      <c r="F989" s="3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3"/>
      <c r="E990" s="3"/>
      <c r="F990" s="3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3"/>
      <c r="E991" s="3"/>
      <c r="F991" s="3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3"/>
      <c r="E992" s="3"/>
      <c r="F992" s="3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3"/>
      <c r="E993" s="3"/>
      <c r="F993" s="3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3"/>
      <c r="E994" s="3"/>
      <c r="F994" s="3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3"/>
      <c r="E995" s="3"/>
      <c r="F995" s="3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3"/>
      <c r="E996" s="3"/>
      <c r="F996" s="3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3"/>
      <c r="E997" s="3"/>
      <c r="F997" s="3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3"/>
      <c r="E998" s="3"/>
      <c r="F998" s="3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3"/>
      <c r="E999" s="3"/>
      <c r="F999" s="3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1"/>
      <c r="D1000" s="3"/>
      <c r="E1000" s="3"/>
      <c r="F1000" s="3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 x14ac:dyDescent="0.25">
      <c r="A1001" s="1"/>
      <c r="B1001" s="1"/>
      <c r="C1001" s="1"/>
      <c r="D1001" s="3"/>
      <c r="E1001" s="3"/>
      <c r="F1001" s="3"/>
      <c r="G1001" s="3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2.75" customHeight="1" x14ac:dyDescent="0.25">
      <c r="A1002" s="1"/>
      <c r="B1002" s="1"/>
      <c r="C1002" s="1"/>
      <c r="D1002" s="3"/>
      <c r="E1002" s="3"/>
      <c r="F1002" s="3"/>
      <c r="G1002" s="3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2.75" customHeight="1" x14ac:dyDescent="0.25">
      <c r="A1003" s="1"/>
      <c r="B1003" s="1"/>
      <c r="C1003" s="1"/>
      <c r="D1003" s="3"/>
      <c r="E1003" s="3"/>
      <c r="F1003" s="3"/>
      <c r="G1003" s="3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2.75" customHeight="1" x14ac:dyDescent="0.25">
      <c r="A1004" s="1"/>
      <c r="B1004" s="1"/>
      <c r="C1004" s="1"/>
      <c r="D1004" s="3"/>
      <c r="E1004" s="3"/>
      <c r="F1004" s="3"/>
      <c r="G1004" s="3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2.75" customHeight="1" x14ac:dyDescent="0.25">
      <c r="A1005" s="1"/>
      <c r="B1005" s="1"/>
      <c r="C1005" s="1"/>
      <c r="D1005" s="3"/>
      <c r="E1005" s="3"/>
      <c r="F1005" s="3"/>
      <c r="G1005" s="3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2.75" customHeight="1" x14ac:dyDescent="0.25">
      <c r="A1006" s="1"/>
      <c r="B1006" s="1"/>
      <c r="C1006" s="1"/>
      <c r="D1006" s="3"/>
      <c r="E1006" s="3"/>
      <c r="F1006" s="3"/>
      <c r="G1006" s="3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2.75" customHeight="1" x14ac:dyDescent="0.25">
      <c r="A1007" s="1"/>
      <c r="B1007" s="1"/>
      <c r="C1007" s="1"/>
      <c r="D1007" s="3"/>
      <c r="E1007" s="3"/>
      <c r="F1007" s="3"/>
      <c r="G1007" s="3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2.75" customHeight="1" x14ac:dyDescent="0.25">
      <c r="A1008" s="1"/>
      <c r="B1008" s="1"/>
      <c r="C1008" s="1"/>
      <c r="D1008" s="3"/>
      <c r="E1008" s="3"/>
      <c r="F1008" s="3"/>
      <c r="G1008" s="3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2.75" customHeight="1" x14ac:dyDescent="0.25">
      <c r="A1009" s="1"/>
      <c r="B1009" s="1"/>
      <c r="C1009" s="1"/>
      <c r="D1009" s="3"/>
      <c r="E1009" s="3"/>
      <c r="F1009" s="3"/>
      <c r="G1009" s="3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2.75" customHeight="1" x14ac:dyDescent="0.25">
      <c r="A1010" s="1"/>
      <c r="B1010" s="1"/>
      <c r="C1010" s="1"/>
      <c r="D1010" s="3"/>
      <c r="E1010" s="3"/>
      <c r="F1010" s="3"/>
      <c r="G1010" s="3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2.75" customHeight="1" x14ac:dyDescent="0.25">
      <c r="A1011" s="1"/>
      <c r="B1011" s="1"/>
      <c r="C1011" s="1"/>
      <c r="D1011" s="3"/>
      <c r="E1011" s="3"/>
      <c r="F1011" s="3"/>
      <c r="G1011" s="3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2.75" customHeight="1" x14ac:dyDescent="0.25">
      <c r="A1012" s="1"/>
      <c r="B1012" s="1"/>
      <c r="C1012" s="1"/>
      <c r="D1012" s="3"/>
      <c r="E1012" s="3"/>
      <c r="F1012" s="3"/>
      <c r="G1012" s="3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2.75" customHeight="1" x14ac:dyDescent="0.25">
      <c r="A1013" s="1"/>
      <c r="B1013" s="1"/>
      <c r="C1013" s="1"/>
      <c r="D1013" s="3"/>
      <c r="E1013" s="3"/>
      <c r="F1013" s="3"/>
      <c r="G1013" s="3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2.75" customHeight="1" x14ac:dyDescent="0.25">
      <c r="A1014" s="1"/>
      <c r="B1014" s="1"/>
      <c r="C1014" s="1"/>
      <c r="D1014" s="3"/>
      <c r="E1014" s="3"/>
      <c r="F1014" s="3"/>
      <c r="G1014" s="3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2.75" customHeight="1" x14ac:dyDescent="0.25">
      <c r="A1015" s="1"/>
      <c r="B1015" s="1"/>
      <c r="C1015" s="1"/>
      <c r="D1015" s="3"/>
      <c r="E1015" s="3"/>
      <c r="F1015" s="3"/>
      <c r="G1015" s="3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2.75" customHeight="1" x14ac:dyDescent="0.25">
      <c r="A1016" s="1"/>
      <c r="B1016" s="1"/>
      <c r="C1016" s="1"/>
      <c r="D1016" s="3"/>
      <c r="E1016" s="3"/>
      <c r="F1016" s="3"/>
      <c r="G1016" s="3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  <row r="1017" spans="1:26" ht="12.75" customHeight="1" x14ac:dyDescent="0.25">
      <c r="A1017" s="1"/>
      <c r="B1017" s="1"/>
      <c r="C1017" s="1"/>
      <c r="D1017" s="3"/>
      <c r="E1017" s="3"/>
      <c r="F1017" s="3"/>
      <c r="G1017" s="3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</row>
    <row r="1018" spans="1:26" ht="12.75" customHeight="1" x14ac:dyDescent="0.25">
      <c r="A1018" s="1"/>
      <c r="B1018" s="1"/>
      <c r="C1018" s="1"/>
      <c r="D1018" s="3"/>
      <c r="E1018" s="3"/>
      <c r="F1018" s="3"/>
      <c r="G1018" s="3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</row>
    <row r="1019" spans="1:26" ht="12.75" customHeight="1" x14ac:dyDescent="0.25">
      <c r="A1019" s="1"/>
      <c r="B1019" s="1"/>
      <c r="C1019" s="1"/>
      <c r="D1019" s="3"/>
      <c r="E1019" s="3"/>
      <c r="F1019" s="3"/>
      <c r="G1019" s="3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</row>
    <row r="1020" spans="1:26" ht="12.75" customHeight="1" x14ac:dyDescent="0.25">
      <c r="A1020" s="1"/>
      <c r="B1020" s="1"/>
      <c r="C1020" s="1"/>
      <c r="D1020" s="3"/>
      <c r="E1020" s="3"/>
      <c r="F1020" s="3"/>
      <c r="G1020" s="3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</row>
    <row r="1021" spans="1:26" ht="12.75" customHeight="1" x14ac:dyDescent="0.25">
      <c r="A1021" s="1"/>
      <c r="B1021" s="1"/>
      <c r="C1021" s="1"/>
      <c r="D1021" s="3"/>
      <c r="E1021" s="3"/>
      <c r="F1021" s="3"/>
      <c r="G1021" s="3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</row>
    <row r="1022" spans="1:26" ht="12.75" customHeight="1" x14ac:dyDescent="0.25">
      <c r="A1022" s="1"/>
      <c r="B1022" s="1"/>
      <c r="C1022" s="1"/>
      <c r="D1022" s="3"/>
      <c r="E1022" s="3"/>
      <c r="F1022" s="3"/>
      <c r="G1022" s="3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</row>
  </sheetData>
  <mergeCells count="11">
    <mergeCell ref="A47:D47"/>
    <mergeCell ref="A48:D48"/>
    <mergeCell ref="A49:D49"/>
    <mergeCell ref="A170:F170"/>
    <mergeCell ref="A11:F11"/>
    <mergeCell ref="A12:F12"/>
    <mergeCell ref="A14:F14"/>
    <mergeCell ref="A23:C23"/>
    <mergeCell ref="A25:D25"/>
    <mergeCell ref="A40:E40"/>
    <mergeCell ref="A41:D41"/>
  </mergeCells>
  <hyperlinks>
    <hyperlink ref="A26" location="Google_Sheet_Link_242342722" display="     3.1.1. Depreciação     "/>
    <hyperlink ref="A27" location="Google_Sheet_Link_639513693" display="     3.1.2. Remuneração do Capital     "/>
    <hyperlink ref="G56" r:id="rId1"/>
    <hyperlink ref="G68" r:id="rId2"/>
    <hyperlink ref="G80" r:id="rId3"/>
    <hyperlink ref="G104" r:id="rId4"/>
    <hyperlink ref="G105" r:id="rId5"/>
    <hyperlink ref="G106" r:id="rId6"/>
    <hyperlink ref="G113" r:id="rId7"/>
    <hyperlink ref="A172" location="Google_Sheet_Link_242342722" display="3.1.1. Depreciação"/>
    <hyperlink ref="A188" location="Google_Sheet_Link_639513693" display="3.1.2. Remuneração do Capital"/>
  </hyperlinks>
  <pageMargins left="0.905555555555556" right="0.51180555555555496" top="0.74791666666666701" bottom="0.74791666666666701" header="0" footer="0"/>
  <pageSetup paperSize="9" fitToHeight="0" orientation="portrait"/>
  <headerFooter>
    <oddFooter>&amp;R&amp;P de</oddFooter>
  </headerFooter>
  <legacyDrawing r:id="rId8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968"/>
  <sheetViews>
    <sheetView workbookViewId="0"/>
  </sheetViews>
  <sheetFormatPr defaultColWidth="12.6640625" defaultRowHeight="15" customHeight="1" x14ac:dyDescent="0.25"/>
  <cols>
    <col min="1" max="1" width="44.6640625" customWidth="1"/>
    <col min="2" max="2" width="16" customWidth="1"/>
    <col min="3" max="3" width="11.88671875" customWidth="1"/>
    <col min="4" max="4" width="14.77734375" customWidth="1"/>
    <col min="5" max="5" width="15.33203125" customWidth="1"/>
    <col min="6" max="6" width="13.21875" customWidth="1"/>
    <col min="7" max="7" width="28.109375" customWidth="1"/>
    <col min="8" max="8" width="9.109375" customWidth="1"/>
    <col min="9" max="9" width="14.6640625" customWidth="1"/>
    <col min="10" max="10" width="13.33203125" customWidth="1"/>
    <col min="11" max="12" width="9.109375" customWidth="1"/>
    <col min="13" max="26" width="8.6640625" customWidth="1"/>
  </cols>
  <sheetData>
    <row r="1" spans="1:26" ht="12.75" customHeight="1" x14ac:dyDescent="0.25">
      <c r="A1" s="2" t="s">
        <v>207</v>
      </c>
      <c r="B1" s="1"/>
      <c r="C1" s="1"/>
      <c r="D1" s="3"/>
      <c r="E1" s="3"/>
      <c r="F1" s="3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5">
      <c r="A2" s="4" t="s">
        <v>208</v>
      </c>
      <c r="B2" s="1"/>
      <c r="C2" s="1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5">
      <c r="A3" s="4" t="s">
        <v>209</v>
      </c>
      <c r="B3" s="1"/>
      <c r="C3" s="1"/>
      <c r="D3" s="3"/>
      <c r="E3" s="3"/>
      <c r="F3" s="3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5">
      <c r="A4" s="4" t="s">
        <v>210</v>
      </c>
      <c r="B4" s="1"/>
      <c r="C4" s="1"/>
      <c r="D4" s="3"/>
      <c r="E4" s="3"/>
      <c r="F4" s="3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23" t="s">
        <v>211</v>
      </c>
      <c r="B5" s="1"/>
      <c r="C5" s="224"/>
      <c r="D5" s="224"/>
      <c r="E5" s="224"/>
      <c r="F5" s="224"/>
      <c r="G5" s="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235" t="s">
        <v>212</v>
      </c>
      <c r="B6" s="224"/>
      <c r="C6" s="224"/>
      <c r="D6" s="224"/>
      <c r="E6" s="224"/>
      <c r="F6" s="224"/>
      <c r="G6" s="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5">
      <c r="A7" s="1"/>
      <c r="B7" s="224"/>
      <c r="C7" s="224"/>
      <c r="D7" s="224"/>
      <c r="E7" s="224"/>
      <c r="F7" s="224"/>
      <c r="G7" s="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5">
      <c r="A8" s="4" t="s">
        <v>213</v>
      </c>
      <c r="B8" s="224"/>
      <c r="C8" s="224"/>
      <c r="D8" s="224"/>
      <c r="E8" s="224"/>
      <c r="F8" s="224"/>
      <c r="G8" s="3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5">
      <c r="A9" s="4" t="s">
        <v>214</v>
      </c>
      <c r="B9" s="224"/>
      <c r="C9" s="224"/>
      <c r="D9" s="224"/>
      <c r="E9" s="224"/>
      <c r="F9" s="22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25">
      <c r="A10" s="1"/>
      <c r="B10" s="224"/>
      <c r="C10" s="224"/>
      <c r="D10" s="3"/>
      <c r="E10" s="3"/>
      <c r="F10" s="3"/>
      <c r="G10" s="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" customHeight="1" x14ac:dyDescent="0.25">
      <c r="A11" s="674" t="s">
        <v>485</v>
      </c>
      <c r="B11" s="559"/>
      <c r="C11" s="559"/>
      <c r="D11" s="559"/>
      <c r="E11" s="559"/>
      <c r="F11" s="632"/>
      <c r="G11" s="233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 ht="21.75" customHeight="1" x14ac:dyDescent="0.25">
      <c r="A12" s="675" t="s">
        <v>216</v>
      </c>
      <c r="B12" s="676"/>
      <c r="C12" s="676"/>
      <c r="D12" s="676"/>
      <c r="E12" s="676"/>
      <c r="F12" s="677"/>
      <c r="G12" s="233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0.5" customHeight="1" x14ac:dyDescent="0.25">
      <c r="A13" s="236"/>
      <c r="B13" s="224"/>
      <c r="C13" s="224"/>
      <c r="D13" s="3"/>
      <c r="E13" s="3"/>
      <c r="F13" s="237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678" t="s">
        <v>217</v>
      </c>
      <c r="B14" s="618"/>
      <c r="C14" s="618"/>
      <c r="D14" s="618"/>
      <c r="E14" s="618"/>
      <c r="F14" s="619"/>
      <c r="G14" s="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238" t="s">
        <v>218</v>
      </c>
      <c r="B15" s="239"/>
      <c r="C15" s="239"/>
      <c r="D15" s="240"/>
      <c r="E15" s="241" t="s">
        <v>219</v>
      </c>
      <c r="F15" s="242" t="s">
        <v>220</v>
      </c>
      <c r="G15" s="3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243" t="str">
        <f>A48</f>
        <v>1. Mão-de-obra</v>
      </c>
      <c r="B16" s="244"/>
      <c r="C16" s="244"/>
      <c r="D16" s="244"/>
      <c r="E16" s="245">
        <f>+F97</f>
        <v>15000.965697039479</v>
      </c>
      <c r="F16" s="246">
        <f t="shared" ref="F16:F32" si="0">IFERROR(E16/$E$33,0)</f>
        <v>0.22308435001243984</v>
      </c>
      <c r="G16" s="31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15.75" customHeight="1" x14ac:dyDescent="0.25">
      <c r="A17" s="247" t="str">
        <f>A50</f>
        <v>1.1. Operários/Agentes de Limpeza</v>
      </c>
      <c r="B17" s="248"/>
      <c r="C17" s="248"/>
      <c r="D17" s="248"/>
      <c r="E17" s="249">
        <f>F60</f>
        <v>8622.1227159526934</v>
      </c>
      <c r="F17" s="250">
        <f t="shared" si="0"/>
        <v>0.12822245451807174</v>
      </c>
      <c r="G17" s="3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247" t="str">
        <f>A63</f>
        <v>1.2. Motorista Caminhão</v>
      </c>
      <c r="B18" s="248"/>
      <c r="C18" s="248"/>
      <c r="D18" s="248"/>
      <c r="E18" s="249">
        <f>F75</f>
        <v>4044.8165233944774</v>
      </c>
      <c r="F18" s="250">
        <f t="shared" si="0"/>
        <v>6.015181177429893E-2</v>
      </c>
      <c r="G18" s="3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247" t="str">
        <f>A77</f>
        <v>1.3. Vale Transporte</v>
      </c>
      <c r="B19" s="248"/>
      <c r="C19" s="248"/>
      <c r="D19" s="248"/>
      <c r="E19" s="249">
        <f>F83</f>
        <v>507.86645769230773</v>
      </c>
      <c r="F19" s="250">
        <f t="shared" si="0"/>
        <v>7.55265100231304E-3</v>
      </c>
      <c r="G19" s="3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247" t="str">
        <f>A85</f>
        <v>1.4. Vale-refeição (diário)</v>
      </c>
      <c r="B20" s="248"/>
      <c r="C20" s="248"/>
      <c r="D20" s="248"/>
      <c r="E20" s="249">
        <f>F89</f>
        <v>1700.8400000000001</v>
      </c>
      <c r="F20" s="250">
        <f t="shared" si="0"/>
        <v>2.52937573179066E-2</v>
      </c>
      <c r="G20" s="3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247" t="str">
        <f>A91</f>
        <v>1.5. Auxílio Alimentação (mensal)</v>
      </c>
      <c r="B21" s="248"/>
      <c r="C21" s="248"/>
      <c r="D21" s="248"/>
      <c r="E21" s="249">
        <f>F95</f>
        <v>125.32</v>
      </c>
      <c r="F21" s="250">
        <f t="shared" si="0"/>
        <v>1.8636753998495183E-3</v>
      </c>
      <c r="G21" s="3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679" t="str">
        <f>A99</f>
        <v>2. Uniformes e Equipamentos de Proteção Individual</v>
      </c>
      <c r="B22" s="544"/>
      <c r="C22" s="544"/>
      <c r="D22" s="244"/>
      <c r="E22" s="245">
        <f>+F132</f>
        <v>409.24333333333334</v>
      </c>
      <c r="F22" s="246">
        <f t="shared" si="0"/>
        <v>6.0859937191649355E-3</v>
      </c>
      <c r="G22" s="31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 ht="15.75" customHeight="1" x14ac:dyDescent="0.25">
      <c r="A23" s="251" t="str">
        <f>A134</f>
        <v>3. Veículos e Equipamentos</v>
      </c>
      <c r="B23" s="252"/>
      <c r="C23" s="244"/>
      <c r="D23" s="244"/>
      <c r="E23" s="245">
        <f>+F212</f>
        <v>38453.512172395356</v>
      </c>
      <c r="F23" s="246">
        <f t="shared" si="0"/>
        <v>0.57185496866826713</v>
      </c>
      <c r="G23" s="31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32.25" customHeight="1" x14ac:dyDescent="0.25">
      <c r="A24" s="680" t="str">
        <f>A43</f>
        <v xml:space="preserve">3.1. Caminhão PBT mínimo de 14 (quatorze) toneladas equipado com varredeira mecânica 6,5m³ </v>
      </c>
      <c r="B24" s="544"/>
      <c r="C24" s="544"/>
      <c r="D24" s="562"/>
      <c r="E24" s="249">
        <f>SUM(E25:E30)</f>
        <v>38334.53217239536</v>
      </c>
      <c r="F24" s="250">
        <f t="shared" si="0"/>
        <v>0.5700855775170216</v>
      </c>
      <c r="G24" s="3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254" t="s">
        <v>221</v>
      </c>
      <c r="B25" s="255"/>
      <c r="C25" s="248"/>
      <c r="D25" s="248"/>
      <c r="E25" s="249">
        <f>F152</f>
        <v>4904.3089682928567</v>
      </c>
      <c r="F25" s="250">
        <f t="shared" si="0"/>
        <v>7.2933609778716629E-2</v>
      </c>
      <c r="G25" s="3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254" t="s">
        <v>222</v>
      </c>
      <c r="B26" s="255"/>
      <c r="C26" s="248"/>
      <c r="D26" s="248"/>
      <c r="E26" s="249">
        <f>F168</f>
        <v>5926.4088354477435</v>
      </c>
      <c r="F26" s="250">
        <f t="shared" si="0"/>
        <v>8.8133596840686182E-2</v>
      </c>
      <c r="G26" s="3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256" t="str">
        <f>A170</f>
        <v>3.1.3. Impostos e Seguros - Caminhão</v>
      </c>
      <c r="B27" s="255"/>
      <c r="C27" s="248"/>
      <c r="D27" s="248"/>
      <c r="E27" s="249">
        <f>F176</f>
        <v>502.33055833333333</v>
      </c>
      <c r="F27" s="250">
        <f t="shared" si="0"/>
        <v>7.4703248017755092E-3</v>
      </c>
      <c r="G27" s="3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256" t="str">
        <f>A178</f>
        <v>3.1.4. Consumos</v>
      </c>
      <c r="B28" s="255"/>
      <c r="C28" s="248"/>
      <c r="D28" s="248"/>
      <c r="E28" s="249">
        <f>F186</f>
        <v>20823.154218749998</v>
      </c>
      <c r="F28" s="250">
        <f t="shared" si="0"/>
        <v>0.30966805190517943</v>
      </c>
      <c r="G28" s="3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256" t="str">
        <f>A188</f>
        <v>3.1.5. Manutenção</v>
      </c>
      <c r="B29" s="255"/>
      <c r="C29" s="248"/>
      <c r="D29" s="248"/>
      <c r="E29" s="249">
        <f>F191</f>
        <v>6011.6074285714285</v>
      </c>
      <c r="F29" s="250">
        <f t="shared" si="0"/>
        <v>8.9400613455004732E-2</v>
      </c>
      <c r="G29" s="3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256" t="str">
        <f>A193</f>
        <v>3.1.6. Pneus</v>
      </c>
      <c r="B30" s="255"/>
      <c r="C30" s="248"/>
      <c r="D30" s="248"/>
      <c r="E30" s="249">
        <f>F200</f>
        <v>166.72216299999999</v>
      </c>
      <c r="F30" s="250">
        <f t="shared" si="0"/>
        <v>2.4793807356591254E-3</v>
      </c>
      <c r="G30" s="3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256" t="str">
        <f>A202</f>
        <v>3.1.7. Monitoramento da Frota</v>
      </c>
      <c r="B31" s="255"/>
      <c r="C31" s="248"/>
      <c r="D31" s="248"/>
      <c r="E31" s="430">
        <f>F210</f>
        <v>59.49</v>
      </c>
      <c r="F31" s="250">
        <f t="shared" si="0"/>
        <v>8.8469557562278849E-4</v>
      </c>
      <c r="G31" s="3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251" t="str">
        <f>A217</f>
        <v>4. Benefícios e Despesas Indiretas - BDI</v>
      </c>
      <c r="B32" s="252"/>
      <c r="C32" s="244"/>
      <c r="D32" s="244"/>
      <c r="E32" s="258">
        <f>+F223</f>
        <v>13379.748346767612</v>
      </c>
      <c r="F32" s="246">
        <f t="shared" si="0"/>
        <v>0.19897468760012818</v>
      </c>
      <c r="G32" s="31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15.75" customHeight="1" x14ac:dyDescent="0.25">
      <c r="A33" s="259" t="s">
        <v>231</v>
      </c>
      <c r="B33" s="260"/>
      <c r="C33" s="261"/>
      <c r="D33" s="261"/>
      <c r="E33" s="262">
        <f t="shared" ref="E33:F33" si="1">E16+E22+E23+E32</f>
        <v>67243.469549535774</v>
      </c>
      <c r="F33" s="263">
        <f t="shared" si="1"/>
        <v>1</v>
      </c>
      <c r="G33" s="3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1"/>
      <c r="B34" s="1"/>
      <c r="C34" s="1"/>
      <c r="D34" s="3"/>
      <c r="E34" s="3"/>
      <c r="F34" s="3"/>
      <c r="G34" s="3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1"/>
      <c r="B35" s="1"/>
      <c r="C35" s="1"/>
      <c r="D35" s="3"/>
      <c r="E35" s="3"/>
      <c r="F35" s="3"/>
      <c r="G35" s="3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5">
      <c r="A36" s="678" t="s">
        <v>232</v>
      </c>
      <c r="B36" s="618"/>
      <c r="C36" s="618"/>
      <c r="D36" s="618"/>
      <c r="E36" s="619"/>
      <c r="F36" s="3"/>
      <c r="G36" s="3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5">
      <c r="A37" s="684" t="s">
        <v>233</v>
      </c>
      <c r="B37" s="618"/>
      <c r="C37" s="618"/>
      <c r="D37" s="685"/>
      <c r="E37" s="264" t="s">
        <v>55</v>
      </c>
      <c r="F37" s="3"/>
      <c r="G37" s="3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5">
      <c r="A38" s="265" t="str">
        <f>+A50</f>
        <v>1.1. Operários/Agentes de Limpeza</v>
      </c>
      <c r="B38" s="239"/>
      <c r="C38" s="239"/>
      <c r="D38" s="266"/>
      <c r="E38" s="267">
        <f>C59</f>
        <v>2</v>
      </c>
      <c r="F38" s="3"/>
      <c r="G38" s="3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5">
      <c r="A39" s="268" t="str">
        <f>A63</f>
        <v>1.2. Motorista Caminhão</v>
      </c>
      <c r="B39" s="269"/>
      <c r="C39" s="269"/>
      <c r="D39" s="270"/>
      <c r="E39" s="271">
        <f>C74</f>
        <v>1</v>
      </c>
      <c r="F39" s="3"/>
      <c r="G39" s="3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5">
      <c r="A40" s="272" t="s">
        <v>234</v>
      </c>
      <c r="B40" s="273"/>
      <c r="C40" s="273"/>
      <c r="D40" s="274"/>
      <c r="E40" s="275">
        <f>SUM(E38:E39)</f>
        <v>3</v>
      </c>
      <c r="F40" s="3"/>
      <c r="G40" s="3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5">
      <c r="A41" s="276"/>
      <c r="B41" s="122"/>
      <c r="C41" s="3"/>
      <c r="D41" s="3"/>
      <c r="E41" s="3"/>
      <c r="F41" s="3"/>
      <c r="G41" s="3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5">
      <c r="A42" s="686" t="s">
        <v>235</v>
      </c>
      <c r="B42" s="590"/>
      <c r="C42" s="590"/>
      <c r="D42" s="574"/>
      <c r="E42" s="264" t="s">
        <v>55</v>
      </c>
      <c r="F42" s="1"/>
      <c r="G42" s="3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44.25" customHeight="1" x14ac:dyDescent="0.25">
      <c r="A43" s="680" t="str">
        <f>A136</f>
        <v xml:space="preserve">3.1. Caminhão PBT mínimo de 14 (quatorze) toneladas equipado com varredeira mecânica 6,5m³ </v>
      </c>
      <c r="B43" s="544"/>
      <c r="C43" s="544"/>
      <c r="D43" s="562"/>
      <c r="E43" s="277">
        <f>C151</f>
        <v>1</v>
      </c>
      <c r="F43" s="1"/>
      <c r="G43" s="3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5">
      <c r="A44" s="681" t="s">
        <v>236</v>
      </c>
      <c r="B44" s="618"/>
      <c r="C44" s="618"/>
      <c r="D44" s="618"/>
      <c r="E44" s="285">
        <f>SUM(E43)</f>
        <v>1</v>
      </c>
      <c r="F44" s="1"/>
      <c r="G44" s="3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5">
      <c r="A45" s="3"/>
      <c r="B45" s="3"/>
      <c r="C45" s="3"/>
      <c r="D45" s="1"/>
      <c r="E45" s="120"/>
      <c r="F45" s="1"/>
      <c r="G45" s="3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286" t="s">
        <v>237</v>
      </c>
      <c r="B46" s="287">
        <v>1</v>
      </c>
      <c r="C46" s="31"/>
      <c r="D46" s="32"/>
      <c r="E46" s="219"/>
      <c r="F46" s="32"/>
      <c r="G46" s="31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</row>
    <row r="47" spans="1:26" ht="15.75" customHeight="1" x14ac:dyDescent="0.25">
      <c r="A47" s="3"/>
      <c r="B47" s="3"/>
      <c r="C47" s="3"/>
      <c r="D47" s="1"/>
      <c r="E47" s="158"/>
      <c r="F47" s="1"/>
      <c r="G47" s="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32" t="s">
        <v>238</v>
      </c>
      <c r="B48" s="1"/>
      <c r="C48" s="1"/>
      <c r="D48" s="3"/>
      <c r="E48" s="3"/>
      <c r="F48" s="3"/>
      <c r="G48" s="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1.25" customHeight="1" x14ac:dyDescent="0.25">
      <c r="A49" s="1"/>
      <c r="B49" s="1"/>
      <c r="C49" s="1"/>
      <c r="D49" s="3"/>
      <c r="E49" s="3"/>
      <c r="F49" s="3"/>
      <c r="G49" s="3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5">
      <c r="A50" s="1" t="s">
        <v>239</v>
      </c>
      <c r="B50" s="1"/>
      <c r="C50" s="1"/>
      <c r="D50" s="3"/>
      <c r="E50" s="3"/>
      <c r="F50" s="3"/>
      <c r="G50" s="3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25">
      <c r="A51" s="288" t="s">
        <v>240</v>
      </c>
      <c r="B51" s="289" t="s">
        <v>105</v>
      </c>
      <c r="C51" s="289" t="s">
        <v>55</v>
      </c>
      <c r="D51" s="290" t="s">
        <v>241</v>
      </c>
      <c r="E51" s="290" t="s">
        <v>242</v>
      </c>
      <c r="F51" s="291" t="s">
        <v>529</v>
      </c>
      <c r="G51" s="292" t="s">
        <v>530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293" t="s">
        <v>245</v>
      </c>
      <c r="B52" s="294" t="s">
        <v>246</v>
      </c>
      <c r="C52" s="294">
        <v>1</v>
      </c>
      <c r="D52" s="295">
        <v>1685.25</v>
      </c>
      <c r="E52" s="296">
        <f t="shared" ref="E52:E53" si="2">C52*D52</f>
        <v>1685.25</v>
      </c>
      <c r="F52" s="3"/>
      <c r="G52" s="3" t="s">
        <v>247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297" t="s">
        <v>488</v>
      </c>
      <c r="B53" s="298" t="s">
        <v>489</v>
      </c>
      <c r="C53" s="420">
        <f>(7+20/60)*(10/12)</f>
        <v>6.1111111111111107</v>
      </c>
      <c r="D53" s="299">
        <f>D52/220*2</f>
        <v>15.320454545454545</v>
      </c>
      <c r="E53" s="299">
        <f t="shared" si="2"/>
        <v>93.625</v>
      </c>
      <c r="F53" s="3"/>
      <c r="G53" s="3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297" t="s">
        <v>490</v>
      </c>
      <c r="B54" s="298" t="s">
        <v>278</v>
      </c>
      <c r="C54" s="1"/>
      <c r="D54" s="299">
        <f>63/302*(SUM(E53))</f>
        <v>19.531043046357617</v>
      </c>
      <c r="E54" s="299">
        <f>D54</f>
        <v>19.531043046357617</v>
      </c>
      <c r="F54" s="3"/>
      <c r="G54" s="3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297" t="s">
        <v>248</v>
      </c>
      <c r="B55" s="298" t="s">
        <v>220</v>
      </c>
      <c r="C55" s="298">
        <v>40</v>
      </c>
      <c r="D55" s="299">
        <f>SUM(E52:E54)</f>
        <v>1798.4060430463576</v>
      </c>
      <c r="E55" s="299">
        <f>C55*D55/100</f>
        <v>719.36241721854299</v>
      </c>
      <c r="F55" s="3"/>
      <c r="G55" s="3" t="s">
        <v>249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300" t="s">
        <v>250</v>
      </c>
      <c r="B56" s="143"/>
      <c r="C56" s="143"/>
      <c r="D56" s="30"/>
      <c r="E56" s="301">
        <f>SUM(E52:E55)</f>
        <v>2517.7684602649006</v>
      </c>
      <c r="F56" s="3"/>
      <c r="G56" s="3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297" t="s">
        <v>251</v>
      </c>
      <c r="B57" s="298" t="s">
        <v>220</v>
      </c>
      <c r="C57" s="302">
        <f>'7.Encargos Sociais'!$C$37*100</f>
        <v>71.22548900000001</v>
      </c>
      <c r="D57" s="299">
        <f>E56</f>
        <v>2517.7684602649006</v>
      </c>
      <c r="E57" s="299">
        <f>D57*C57/100</f>
        <v>1793.2928977114464</v>
      </c>
      <c r="F57" s="3"/>
      <c r="G57" s="3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300" t="s">
        <v>252</v>
      </c>
      <c r="B58" s="143"/>
      <c r="C58" s="143"/>
      <c r="D58" s="30"/>
      <c r="E58" s="301">
        <f>E56+E57</f>
        <v>4311.0613579763467</v>
      </c>
      <c r="F58" s="3"/>
      <c r="G58" s="3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297" t="s">
        <v>253</v>
      </c>
      <c r="B59" s="298" t="s">
        <v>254</v>
      </c>
      <c r="C59" s="303">
        <f>'0. Qtdades e Custos'!E19</f>
        <v>2</v>
      </c>
      <c r="D59" s="299">
        <f>E58</f>
        <v>4311.0613579763467</v>
      </c>
      <c r="E59" s="299">
        <f>C59*D59</f>
        <v>8622.1227159526934</v>
      </c>
      <c r="F59" s="3"/>
      <c r="G59" s="3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25">
      <c r="A60" s="1"/>
      <c r="B60" s="1"/>
      <c r="C60" s="1"/>
      <c r="D60" s="206" t="s">
        <v>255</v>
      </c>
      <c r="E60" s="304">
        <f>$B$46</f>
        <v>1</v>
      </c>
      <c r="F60" s="305">
        <f>E59*E60</f>
        <v>8622.1227159526934</v>
      </c>
      <c r="G60" s="3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1.25" customHeight="1" x14ac:dyDescent="0.25">
      <c r="A61" s="1"/>
      <c r="B61" s="1"/>
      <c r="C61" s="1"/>
      <c r="D61" s="3"/>
      <c r="E61" s="3"/>
      <c r="F61" s="3"/>
      <c r="G61" s="3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1.25" customHeight="1" x14ac:dyDescent="0.25">
      <c r="A62" s="1"/>
      <c r="B62" s="1"/>
      <c r="C62" s="1"/>
      <c r="D62" s="3"/>
      <c r="E62" s="3"/>
      <c r="F62" s="3"/>
      <c r="G62" s="3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 t="s">
        <v>531</v>
      </c>
      <c r="B63" s="1"/>
      <c r="C63" s="1"/>
      <c r="D63" s="3"/>
      <c r="E63" s="3"/>
      <c r="F63" s="3"/>
      <c r="G63" s="3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288" t="s">
        <v>240</v>
      </c>
      <c r="B64" s="289" t="s">
        <v>105</v>
      </c>
      <c r="C64" s="289" t="s">
        <v>55</v>
      </c>
      <c r="D64" s="290" t="s">
        <v>241</v>
      </c>
      <c r="E64" s="290" t="s">
        <v>242</v>
      </c>
      <c r="F64" s="291" t="s">
        <v>532</v>
      </c>
      <c r="G64" s="292" t="s">
        <v>533</v>
      </c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2"/>
      <c r="X64" s="152"/>
      <c r="Y64" s="152"/>
      <c r="Z64" s="152"/>
    </row>
    <row r="65" spans="1:26" ht="12.75" customHeight="1" x14ac:dyDescent="0.25">
      <c r="A65" s="293" t="s">
        <v>265</v>
      </c>
      <c r="B65" s="294" t="s">
        <v>246</v>
      </c>
      <c r="C65" s="294">
        <v>1</v>
      </c>
      <c r="D65" s="295">
        <v>2213.64</v>
      </c>
      <c r="E65" s="296">
        <f>C65*D65</f>
        <v>2213.64</v>
      </c>
      <c r="F65" s="3"/>
      <c r="G65" s="3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293" t="s">
        <v>266</v>
      </c>
      <c r="B66" s="294" t="s">
        <v>246</v>
      </c>
      <c r="C66" s="298">
        <v>1</v>
      </c>
      <c r="D66" s="295">
        <v>1518</v>
      </c>
      <c r="E66" s="296"/>
      <c r="F66" s="3"/>
      <c r="G66" s="3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297" t="s">
        <v>488</v>
      </c>
      <c r="B67" s="298" t="s">
        <v>489</v>
      </c>
      <c r="C67" s="420">
        <f>C53</f>
        <v>6.1111111111111107</v>
      </c>
      <c r="D67" s="299">
        <f>D65/220*2</f>
        <v>20.123999999999999</v>
      </c>
      <c r="E67" s="299">
        <f>C67*D67</f>
        <v>122.97999999999999</v>
      </c>
      <c r="F67" s="3"/>
      <c r="G67" s="3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297" t="s">
        <v>490</v>
      </c>
      <c r="B68" s="298" t="s">
        <v>278</v>
      </c>
      <c r="C68" s="1"/>
      <c r="D68" s="299">
        <f>63/302*(SUM(E67))</f>
        <v>25.65476821192053</v>
      </c>
      <c r="E68" s="299">
        <f>D68</f>
        <v>25.65476821192053</v>
      </c>
      <c r="F68" s="3"/>
      <c r="G68" s="3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297" t="s">
        <v>267</v>
      </c>
      <c r="B69" s="298"/>
      <c r="C69" s="306"/>
      <c r="D69" s="299"/>
      <c r="E69" s="299"/>
      <c r="F69" s="3"/>
      <c r="G69" s="3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297" t="s">
        <v>248</v>
      </c>
      <c r="B70" s="298" t="s">
        <v>220</v>
      </c>
      <c r="C70" s="303">
        <v>0</v>
      </c>
      <c r="D70" s="299">
        <f>IF(C69=2,SUM(E65:E68),IF(C69=1,(SUM(E65:E66))*D66/D65,0))</f>
        <v>0</v>
      </c>
      <c r="E70" s="299">
        <f>C70*D70/100</f>
        <v>0</v>
      </c>
      <c r="F70" s="3"/>
      <c r="G70" s="3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307" t="s">
        <v>250</v>
      </c>
      <c r="B71" s="143"/>
      <c r="C71" s="143"/>
      <c r="D71" s="30"/>
      <c r="E71" s="308">
        <f>SUM(E65:E70)</f>
        <v>2362.2747682119202</v>
      </c>
      <c r="F71" s="31"/>
      <c r="G71" s="31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</row>
    <row r="72" spans="1:26" ht="12.75" customHeight="1" x14ac:dyDescent="0.25">
      <c r="A72" s="297" t="s">
        <v>251</v>
      </c>
      <c r="B72" s="298" t="s">
        <v>220</v>
      </c>
      <c r="C72" s="302">
        <f>'7.Encargos Sociais'!$C$37*100</f>
        <v>71.22548900000001</v>
      </c>
      <c r="D72" s="299">
        <f>E71</f>
        <v>2362.2747682119202</v>
      </c>
      <c r="E72" s="299">
        <f>D72*C72/100</f>
        <v>1682.5417551825572</v>
      </c>
      <c r="F72" s="3"/>
      <c r="G72" s="3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307" t="s">
        <v>268</v>
      </c>
      <c r="B73" s="309"/>
      <c r="C73" s="309"/>
      <c r="D73" s="310"/>
      <c r="E73" s="308">
        <f>E71+E72</f>
        <v>4044.8165233944774</v>
      </c>
      <c r="F73" s="31"/>
      <c r="G73" s="31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</row>
    <row r="74" spans="1:26" ht="12.75" customHeight="1" x14ac:dyDescent="0.25">
      <c r="A74" s="297" t="s">
        <v>253</v>
      </c>
      <c r="B74" s="298" t="s">
        <v>254</v>
      </c>
      <c r="C74" s="303">
        <f>'0. Qtdades e Custos'!E21</f>
        <v>1</v>
      </c>
      <c r="D74" s="299">
        <f>E73</f>
        <v>4044.8165233944774</v>
      </c>
      <c r="E74" s="299">
        <f>C74*D74</f>
        <v>4044.8165233944774</v>
      </c>
      <c r="F74" s="3"/>
      <c r="G74" s="3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206" t="s">
        <v>255</v>
      </c>
      <c r="E75" s="304">
        <f>$B$46</f>
        <v>1</v>
      </c>
      <c r="F75" s="305">
        <f>E74*E75</f>
        <v>4044.8165233944774</v>
      </c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1.25" customHeight="1" x14ac:dyDescent="0.25">
      <c r="A76" s="1"/>
      <c r="B76" s="1"/>
      <c r="C76" s="1"/>
      <c r="D76" s="3"/>
      <c r="E76" s="3"/>
      <c r="F76" s="3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84" t="s">
        <v>534</v>
      </c>
      <c r="B77" s="311"/>
      <c r="C77" s="1"/>
      <c r="D77" s="1"/>
      <c r="E77" s="1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288" t="s">
        <v>240</v>
      </c>
      <c r="B78" s="289" t="s">
        <v>105</v>
      </c>
      <c r="C78" s="289" t="s">
        <v>55</v>
      </c>
      <c r="D78" s="290" t="s">
        <v>241</v>
      </c>
      <c r="E78" s="290" t="s">
        <v>242</v>
      </c>
      <c r="F78" s="291" t="s">
        <v>535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297" t="s">
        <v>277</v>
      </c>
      <c r="B79" s="298" t="s">
        <v>278</v>
      </c>
      <c r="C79" s="312">
        <v>1</v>
      </c>
      <c r="D79" s="313">
        <v>5.5</v>
      </c>
      <c r="E79" s="299"/>
      <c r="F79" s="3"/>
      <c r="G79" s="1" t="s">
        <v>279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297" t="s">
        <v>280</v>
      </c>
      <c r="B80" s="298" t="s">
        <v>281</v>
      </c>
      <c r="C80" s="314">
        <v>25.25</v>
      </c>
      <c r="D80" s="299"/>
      <c r="E80" s="299"/>
      <c r="F80" s="3"/>
      <c r="G80" s="1" t="s">
        <v>282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297" t="str">
        <f>A50</f>
        <v>1.1. Operários/Agentes de Limpeza</v>
      </c>
      <c r="B81" s="298" t="s">
        <v>283</v>
      </c>
      <c r="C81" s="315">
        <f>$C$80*2*(C59)</f>
        <v>101</v>
      </c>
      <c r="D81" s="296">
        <f>IFERROR((($C$80*2*$D$79)-(E52*0.06*$C$80/26))/($C$80*2),"-")</f>
        <v>3.5554807692307695</v>
      </c>
      <c r="E81" s="299">
        <f t="shared" ref="E81:E82" si="3">IFERROR(C81*D81,"-")</f>
        <v>359.10355769230773</v>
      </c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297" t="str">
        <f>A63</f>
        <v>1.2. Motorista Caminhão</v>
      </c>
      <c r="B82" s="298" t="s">
        <v>283</v>
      </c>
      <c r="C82" s="315">
        <f>$C$80*2*(C74)</f>
        <v>50.5</v>
      </c>
      <c r="D82" s="296">
        <f>IFERROR((($C$80*2*$D$79)-(E65*0.06*$C$80/26))/($C$80*2),"-")</f>
        <v>2.9458000000000002</v>
      </c>
      <c r="E82" s="299">
        <f t="shared" si="3"/>
        <v>148.7629</v>
      </c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3"/>
      <c r="E83" s="3"/>
      <c r="F83" s="317">
        <f>SUM(E81:E82)</f>
        <v>507.86645769230773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1.25" customHeight="1" x14ac:dyDescent="0.25">
      <c r="A84" s="1"/>
      <c r="B84" s="1"/>
      <c r="C84" s="1"/>
      <c r="D84" s="3"/>
      <c r="E84" s="3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84" t="s">
        <v>536</v>
      </c>
      <c r="B85" s="1"/>
      <c r="C85" s="1"/>
      <c r="D85" s="3"/>
      <c r="E85" s="3"/>
      <c r="F85" s="3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288" t="s">
        <v>240</v>
      </c>
      <c r="B86" s="289" t="s">
        <v>105</v>
      </c>
      <c r="C86" s="289" t="s">
        <v>55</v>
      </c>
      <c r="D86" s="290" t="s">
        <v>241</v>
      </c>
      <c r="E86" s="290" t="s">
        <v>242</v>
      </c>
      <c r="F86" s="291" t="s">
        <v>537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297" t="str">
        <f t="shared" ref="A87:A88" si="4">+A81</f>
        <v>1.1. Operários/Agentes de Limpeza</v>
      </c>
      <c r="B87" s="298" t="s">
        <v>286</v>
      </c>
      <c r="C87" s="315">
        <f t="shared" ref="C87:C88" si="5">$C$80*(E38)</f>
        <v>50.5</v>
      </c>
      <c r="D87" s="318">
        <v>25.42</v>
      </c>
      <c r="E87" s="304">
        <f t="shared" ref="E87:E88" si="6">C87*D87</f>
        <v>1283.71</v>
      </c>
      <c r="F87" s="31"/>
      <c r="G87" s="292" t="s">
        <v>538</v>
      </c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297" t="str">
        <f t="shared" si="4"/>
        <v>1.2. Motorista Caminhão</v>
      </c>
      <c r="B88" s="298" t="s">
        <v>286</v>
      </c>
      <c r="C88" s="315">
        <f t="shared" si="5"/>
        <v>25.25</v>
      </c>
      <c r="D88" s="318">
        <v>16.52</v>
      </c>
      <c r="E88" s="304">
        <f t="shared" si="6"/>
        <v>417.13</v>
      </c>
      <c r="F88" s="31"/>
      <c r="G88" s="292" t="s">
        <v>539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3"/>
      <c r="E89" s="3"/>
      <c r="F89" s="317">
        <f>SUM(E87:E88)</f>
        <v>1700.8400000000001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3"/>
      <c r="E90" s="3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84" t="s">
        <v>540</v>
      </c>
      <c r="B91" s="1"/>
      <c r="C91" s="1"/>
      <c r="D91" s="3"/>
      <c r="E91" s="3"/>
      <c r="F91" s="3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288" t="s">
        <v>240</v>
      </c>
      <c r="B92" s="289" t="s">
        <v>105</v>
      </c>
      <c r="C92" s="289" t="s">
        <v>55</v>
      </c>
      <c r="D92" s="290" t="s">
        <v>241</v>
      </c>
      <c r="E92" s="290" t="s">
        <v>242</v>
      </c>
      <c r="F92" s="291" t="s">
        <v>541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297" t="str">
        <f t="shared" ref="A93:A94" si="7">+A87</f>
        <v>1.1. Operários/Agentes de Limpeza</v>
      </c>
      <c r="B93" s="298" t="s">
        <v>286</v>
      </c>
      <c r="C93" s="315">
        <f t="shared" ref="C93:C94" si="8">E38</f>
        <v>2</v>
      </c>
      <c r="D93" s="318">
        <v>0</v>
      </c>
      <c r="E93" s="304">
        <f t="shared" ref="E93:E94" si="9">C93*D93</f>
        <v>0</v>
      </c>
      <c r="F93" s="3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297" t="str">
        <f t="shared" si="7"/>
        <v>1.2. Motorista Caminhão</v>
      </c>
      <c r="B94" s="298" t="s">
        <v>286</v>
      </c>
      <c r="C94" s="315">
        <f t="shared" si="8"/>
        <v>1</v>
      </c>
      <c r="D94" s="318">
        <v>125.32</v>
      </c>
      <c r="E94" s="304">
        <f t="shared" si="9"/>
        <v>125.32</v>
      </c>
      <c r="F94" s="31"/>
      <c r="G94" s="292" t="s">
        <v>542</v>
      </c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206" t="s">
        <v>255</v>
      </c>
      <c r="E95" s="304">
        <f>$B$46</f>
        <v>1</v>
      </c>
      <c r="F95" s="317">
        <f>SUM(E93:E94)*E95</f>
        <v>125.32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3"/>
      <c r="E96" s="3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321" t="s">
        <v>295</v>
      </c>
      <c r="B97" s="322"/>
      <c r="C97" s="322"/>
      <c r="D97" s="261"/>
      <c r="E97" s="323"/>
      <c r="F97" s="317">
        <f>F60+F75+F83+F89+F95</f>
        <v>15000.965697039479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3"/>
      <c r="E98" s="3"/>
      <c r="F98" s="3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32" t="s">
        <v>296</v>
      </c>
      <c r="B99" s="1"/>
      <c r="C99" s="1"/>
      <c r="D99" s="3"/>
      <c r="E99" s="3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1.25" customHeight="1" x14ac:dyDescent="0.25">
      <c r="A100" s="1"/>
      <c r="B100" s="1"/>
      <c r="C100" s="1"/>
      <c r="D100" s="3"/>
      <c r="E100" s="3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25">
      <c r="A101" s="1" t="s">
        <v>297</v>
      </c>
      <c r="B101" s="1"/>
      <c r="C101" s="1"/>
      <c r="D101" s="3"/>
      <c r="E101" s="3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1.25" customHeight="1" x14ac:dyDescent="0.25">
      <c r="A102" s="1"/>
      <c r="B102" s="1"/>
      <c r="C102" s="1"/>
      <c r="D102" s="3"/>
      <c r="E102" s="3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7.75" customHeight="1" x14ac:dyDescent="0.25">
      <c r="A103" s="288" t="s">
        <v>240</v>
      </c>
      <c r="B103" s="289" t="s">
        <v>105</v>
      </c>
      <c r="C103" s="324" t="s">
        <v>298</v>
      </c>
      <c r="D103" s="290" t="s">
        <v>241</v>
      </c>
      <c r="E103" s="290" t="s">
        <v>242</v>
      </c>
      <c r="F103" s="291" t="s">
        <v>543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325" t="s">
        <v>142</v>
      </c>
      <c r="B104" s="294" t="s">
        <v>286</v>
      </c>
      <c r="C104" s="326">
        <f>12/'0. Qtdades e Custos'!C127</f>
        <v>12</v>
      </c>
      <c r="D104" s="295">
        <f>VLOOKUP(A104,'0. Qtdades e Custos'!$B$198:$F$212,4,0)</f>
        <v>155.66</v>
      </c>
      <c r="E104" s="296">
        <f t="shared" ref="E104:E115" si="10">IFERROR(D104/C104,0)</f>
        <v>12.971666666666666</v>
      </c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293" t="s">
        <v>143</v>
      </c>
      <c r="B105" s="298" t="s">
        <v>286</v>
      </c>
      <c r="C105" s="326">
        <f>12/'0. Qtdades e Custos'!C128</f>
        <v>2</v>
      </c>
      <c r="D105" s="295">
        <f>VLOOKUP(A105,'0. Qtdades e Custos'!$B$198:$F$212,4,0)</f>
        <v>60.73</v>
      </c>
      <c r="E105" s="296">
        <f t="shared" si="10"/>
        <v>30.364999999999998</v>
      </c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325" t="s">
        <v>144</v>
      </c>
      <c r="B106" s="298" t="s">
        <v>286</v>
      </c>
      <c r="C106" s="326">
        <f>12/'0. Qtdades e Custos'!C129</f>
        <v>2</v>
      </c>
      <c r="D106" s="295">
        <f>VLOOKUP(A106,'0. Qtdades e Custos'!$B$198:$F$212,4,0)</f>
        <v>36.630000000000003</v>
      </c>
      <c r="E106" s="296">
        <f t="shared" si="10"/>
        <v>18.315000000000001</v>
      </c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325" t="s">
        <v>145</v>
      </c>
      <c r="B107" s="298" t="s">
        <v>286</v>
      </c>
      <c r="C107" s="326">
        <f>12/'0. Qtdades e Custos'!C130</f>
        <v>2</v>
      </c>
      <c r="D107" s="295">
        <f>VLOOKUP(A107,'0. Qtdades e Custos'!$B$198:$F$212,4,0)</f>
        <v>34.630000000000003</v>
      </c>
      <c r="E107" s="296">
        <f t="shared" si="10"/>
        <v>17.315000000000001</v>
      </c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293" t="s">
        <v>146</v>
      </c>
      <c r="B108" s="298" t="s">
        <v>286</v>
      </c>
      <c r="C108" s="326">
        <f>12/'0. Qtdades e Custos'!C131</f>
        <v>4</v>
      </c>
      <c r="D108" s="295">
        <f>VLOOKUP(A108,'0. Qtdades e Custos'!$B$198:$F$212,4,0)</f>
        <v>25.1</v>
      </c>
      <c r="E108" s="296">
        <f t="shared" si="10"/>
        <v>6.2750000000000004</v>
      </c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293" t="s">
        <v>147</v>
      </c>
      <c r="B109" s="298" t="s">
        <v>286</v>
      </c>
      <c r="C109" s="326">
        <f>12/'0. Qtdades e Custos'!C132</f>
        <v>4</v>
      </c>
      <c r="D109" s="295">
        <f>VLOOKUP(A109,'0. Qtdades e Custos'!$B$198:$F$212,4,0)</f>
        <v>4.28</v>
      </c>
      <c r="E109" s="296">
        <f t="shared" si="10"/>
        <v>1.07</v>
      </c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297" t="s">
        <v>148</v>
      </c>
      <c r="B110" s="298" t="s">
        <v>286</v>
      </c>
      <c r="C110" s="326">
        <f>12/'0. Qtdades e Custos'!C133</f>
        <v>12</v>
      </c>
      <c r="D110" s="295">
        <f>VLOOKUP(A110,'0. Qtdades e Custos'!$B$198:$F$212,4,0)</f>
        <v>1.1499999999999999</v>
      </c>
      <c r="E110" s="296">
        <f t="shared" si="10"/>
        <v>9.5833333333333326E-2</v>
      </c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297" t="s">
        <v>149</v>
      </c>
      <c r="B111" s="298" t="s">
        <v>286</v>
      </c>
      <c r="C111" s="326">
        <f>12/'0. Qtdades e Custos'!C134</f>
        <v>4</v>
      </c>
      <c r="D111" s="295">
        <f>VLOOKUP(A111,'0. Qtdades e Custos'!$B$198:$F$212,4,0)</f>
        <v>18</v>
      </c>
      <c r="E111" s="296">
        <f t="shared" si="10"/>
        <v>4.5</v>
      </c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297" t="s">
        <v>150</v>
      </c>
      <c r="B112" s="298" t="s">
        <v>286</v>
      </c>
      <c r="C112" s="326">
        <f>12/'0. Qtdades e Custos'!C135</f>
        <v>4</v>
      </c>
      <c r="D112" s="295">
        <f>VLOOKUP(A112,'0. Qtdades e Custos'!$B$198:$F$212,4,0)</f>
        <v>13.18</v>
      </c>
      <c r="E112" s="296">
        <f t="shared" si="10"/>
        <v>3.2949999999999999</v>
      </c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25">
      <c r="A113" s="297" t="s">
        <v>151</v>
      </c>
      <c r="B113" s="298" t="s">
        <v>178</v>
      </c>
      <c r="C113" s="326">
        <f>12/'0. Qtdades e Custos'!C136</f>
        <v>0.5</v>
      </c>
      <c r="D113" s="295">
        <f>VLOOKUP(A113,'0. Qtdades e Custos'!$B$198:$F$212,4,0)</f>
        <v>2.58</v>
      </c>
      <c r="E113" s="296">
        <f t="shared" si="10"/>
        <v>5.16</v>
      </c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297" t="s">
        <v>152</v>
      </c>
      <c r="B114" s="298" t="s">
        <v>286</v>
      </c>
      <c r="C114" s="326">
        <f>12/'0. Qtdades e Custos'!C137</f>
        <v>1</v>
      </c>
      <c r="D114" s="295">
        <f>VLOOKUP(A114,'0. Qtdades e Custos'!$B$198:$F$212,4,0)</f>
        <v>33.130000000000003</v>
      </c>
      <c r="E114" s="296">
        <f t="shared" si="10"/>
        <v>33.130000000000003</v>
      </c>
      <c r="F114" s="3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297" t="s">
        <v>153</v>
      </c>
      <c r="B115" s="298" t="s">
        <v>178</v>
      </c>
      <c r="C115" s="326">
        <f>12/'0. Qtdades e Custos'!C138</f>
        <v>2</v>
      </c>
      <c r="D115" s="295">
        <f>VLOOKUP(A115,'0. Qtdades e Custos'!$B$198:$F$212,4,0)</f>
        <v>43.29</v>
      </c>
      <c r="E115" s="296">
        <f t="shared" si="10"/>
        <v>21.645</v>
      </c>
      <c r="F115" s="3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297" t="s">
        <v>253</v>
      </c>
      <c r="B116" s="298" t="s">
        <v>254</v>
      </c>
      <c r="C116" s="328">
        <f>E38</f>
        <v>2</v>
      </c>
      <c r="D116" s="299">
        <f>+SUM(E104:E115)</f>
        <v>154.13750000000002</v>
      </c>
      <c r="E116" s="299">
        <f>C116*D116</f>
        <v>308.27500000000003</v>
      </c>
      <c r="F116" s="3"/>
      <c r="G116" s="3"/>
      <c r="H116" s="1"/>
      <c r="I116" s="1"/>
      <c r="J116" s="1"/>
      <c r="K116" s="1"/>
      <c r="L116" s="1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5">
      <c r="A117" s="1"/>
      <c r="B117" s="1"/>
      <c r="C117" s="1"/>
      <c r="D117" s="206" t="s">
        <v>255</v>
      </c>
      <c r="E117" s="304">
        <f>$B$46</f>
        <v>1</v>
      </c>
      <c r="F117" s="305">
        <f>E116*E117</f>
        <v>308.27500000000003</v>
      </c>
      <c r="G117" s="3"/>
      <c r="H117" s="1"/>
      <c r="I117" s="1"/>
      <c r="J117" s="1"/>
      <c r="K117" s="1"/>
      <c r="L117" s="1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1.25" customHeight="1" x14ac:dyDescent="0.25">
      <c r="A118" s="1"/>
      <c r="B118" s="1"/>
      <c r="C118" s="1"/>
      <c r="D118" s="3"/>
      <c r="E118" s="3"/>
      <c r="F118" s="3"/>
      <c r="G118" s="3"/>
      <c r="H118" s="1"/>
      <c r="I118" s="1"/>
      <c r="J118" s="1"/>
      <c r="K118" s="1"/>
      <c r="L118" s="1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1.25" customHeight="1" x14ac:dyDescent="0.25">
      <c r="A119" s="1"/>
      <c r="B119" s="1"/>
      <c r="C119" s="1"/>
      <c r="D119" s="3"/>
      <c r="E119" s="3"/>
      <c r="F119" s="3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25">
      <c r="A120" s="1" t="s">
        <v>544</v>
      </c>
      <c r="B120" s="1"/>
      <c r="C120" s="1"/>
      <c r="D120" s="3"/>
      <c r="E120" s="3"/>
      <c r="F120" s="3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1.25" customHeight="1" x14ac:dyDescent="0.25">
      <c r="A121" s="1"/>
      <c r="B121" s="1"/>
      <c r="C121" s="1"/>
      <c r="D121" s="3"/>
      <c r="E121" s="3"/>
      <c r="F121" s="3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288" t="s">
        <v>240</v>
      </c>
      <c r="B122" s="289" t="s">
        <v>105</v>
      </c>
      <c r="C122" s="324" t="s">
        <v>298</v>
      </c>
      <c r="D122" s="290" t="s">
        <v>241</v>
      </c>
      <c r="E122" s="290" t="s">
        <v>242</v>
      </c>
      <c r="F122" s="291" t="s">
        <v>545</v>
      </c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325" t="s">
        <v>142</v>
      </c>
      <c r="B123" s="294" t="s">
        <v>286</v>
      </c>
      <c r="C123" s="326">
        <f>12/'0. Qtdades e Custos'!F127</f>
        <v>12</v>
      </c>
      <c r="D123" s="295">
        <f>VLOOKUP(A123,'0. Qtdades e Custos'!$B$198:$F$212,4,0)</f>
        <v>155.66</v>
      </c>
      <c r="E123" s="296">
        <f t="shared" ref="E123:E128" si="11">IFERROR(D123/C123,0)</f>
        <v>12.971666666666666</v>
      </c>
      <c r="F123" s="3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297" t="s">
        <v>143</v>
      </c>
      <c r="B124" s="298" t="s">
        <v>286</v>
      </c>
      <c r="C124" s="326">
        <f>12/'0. Qtdades e Custos'!F128</f>
        <v>2</v>
      </c>
      <c r="D124" s="295">
        <f>VLOOKUP(A124,'0. Qtdades e Custos'!$B$198:$F$212,4,0)</f>
        <v>60.73</v>
      </c>
      <c r="E124" s="296">
        <f t="shared" si="11"/>
        <v>30.364999999999998</v>
      </c>
      <c r="F124" s="3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319" t="s">
        <v>144</v>
      </c>
      <c r="B125" s="298" t="s">
        <v>286</v>
      </c>
      <c r="C125" s="326">
        <f>12/'0. Qtdades e Custos'!F129</f>
        <v>2</v>
      </c>
      <c r="D125" s="295">
        <f>VLOOKUP(A125,'0. Qtdades e Custos'!$B$198:$F$212,4,0)</f>
        <v>36.630000000000003</v>
      </c>
      <c r="E125" s="296">
        <f t="shared" si="11"/>
        <v>18.315000000000001</v>
      </c>
      <c r="F125" s="3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319" t="s">
        <v>145</v>
      </c>
      <c r="B126" s="298" t="s">
        <v>286</v>
      </c>
      <c r="C126" s="326">
        <f>12/'0. Qtdades e Custos'!F130</f>
        <v>2</v>
      </c>
      <c r="D126" s="295">
        <f>VLOOKUP(A126,'0. Qtdades e Custos'!$B$198:$F$212,4,0)</f>
        <v>34.630000000000003</v>
      </c>
      <c r="E126" s="296">
        <f t="shared" si="11"/>
        <v>17.315000000000001</v>
      </c>
      <c r="F126" s="3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297" t="s">
        <v>147</v>
      </c>
      <c r="B127" s="298" t="s">
        <v>286</v>
      </c>
      <c r="C127" s="326">
        <f>12/'0. Qtdades e Custos'!F132</f>
        <v>12</v>
      </c>
      <c r="D127" s="295">
        <f>VLOOKUP(A127,'0. Qtdades e Custos'!$B$198:$F$212,4,0)</f>
        <v>4.28</v>
      </c>
      <c r="E127" s="296">
        <f t="shared" si="11"/>
        <v>0.35666666666666669</v>
      </c>
      <c r="F127" s="3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297" t="s">
        <v>153</v>
      </c>
      <c r="B128" s="298" t="s">
        <v>178</v>
      </c>
      <c r="C128" s="326">
        <f>12/'0. Qtdades e Custos'!F138</f>
        <v>2</v>
      </c>
      <c r="D128" s="295">
        <f>VLOOKUP(A128,'0. Qtdades e Custos'!$B$198:$F$212,4,0)</f>
        <v>43.29</v>
      </c>
      <c r="E128" s="296">
        <f t="shared" si="11"/>
        <v>21.645</v>
      </c>
      <c r="F128" s="3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297" t="s">
        <v>253</v>
      </c>
      <c r="B129" s="298" t="s">
        <v>254</v>
      </c>
      <c r="C129" s="328">
        <f>E39</f>
        <v>1</v>
      </c>
      <c r="D129" s="299">
        <f>+SUM(E123:E128)</f>
        <v>100.96833333333333</v>
      </c>
      <c r="E129" s="299">
        <f>C129*D129</f>
        <v>100.96833333333333</v>
      </c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206" t="s">
        <v>255</v>
      </c>
      <c r="E130" s="304">
        <f>$B$46</f>
        <v>1</v>
      </c>
      <c r="F130" s="305">
        <f>E129*E130</f>
        <v>100.96833333333333</v>
      </c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1.25" customHeight="1" x14ac:dyDescent="0.25">
      <c r="A131" s="1"/>
      <c r="B131" s="1"/>
      <c r="C131" s="1"/>
      <c r="D131" s="3"/>
      <c r="E131" s="3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321" t="s">
        <v>308</v>
      </c>
      <c r="B132" s="329"/>
      <c r="C132" s="329"/>
      <c r="D132" s="330"/>
      <c r="E132" s="331"/>
      <c r="F132" s="332">
        <f>+F117+F130</f>
        <v>409.24333333333334</v>
      </c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1.25" customHeight="1" x14ac:dyDescent="0.25">
      <c r="A133" s="1"/>
      <c r="B133" s="1"/>
      <c r="C133" s="1"/>
      <c r="D133" s="3"/>
      <c r="E133" s="3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32" t="s">
        <v>309</v>
      </c>
      <c r="B134" s="1"/>
      <c r="C134" s="1"/>
      <c r="D134" s="3"/>
      <c r="E134" s="3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1.25" customHeight="1" x14ac:dyDescent="0.25">
      <c r="A135" s="1"/>
      <c r="B135" s="213"/>
      <c r="C135" s="1"/>
      <c r="D135" s="3"/>
      <c r="E135" s="3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2" x14ac:dyDescent="0.25">
      <c r="A136" s="687" t="s">
        <v>546</v>
      </c>
      <c r="B136" s="550"/>
      <c r="C136" s="550"/>
      <c r="D136" s="550"/>
      <c r="E136" s="550"/>
      <c r="F136" s="55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1.25" customHeight="1" x14ac:dyDescent="0.25">
      <c r="A137" s="1"/>
      <c r="B137" s="1"/>
      <c r="C137" s="1"/>
      <c r="D137" s="3"/>
      <c r="E137" s="3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213" t="s">
        <v>311</v>
      </c>
      <c r="B138" s="1"/>
      <c r="C138" s="1"/>
      <c r="D138" s="3"/>
      <c r="E138" s="3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288" t="s">
        <v>240</v>
      </c>
      <c r="B139" s="289" t="s">
        <v>105</v>
      </c>
      <c r="C139" s="289" t="s">
        <v>55</v>
      </c>
      <c r="D139" s="290" t="s">
        <v>241</v>
      </c>
      <c r="E139" s="290" t="s">
        <v>242</v>
      </c>
      <c r="F139" s="291" t="s">
        <v>547</v>
      </c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293" t="s">
        <v>313</v>
      </c>
      <c r="B140" s="294" t="s">
        <v>286</v>
      </c>
      <c r="C140" s="294">
        <v>1</v>
      </c>
      <c r="D140" s="352">
        <f>'0. Qtdades e Custos'!N68</f>
        <v>508166.67</v>
      </c>
      <c r="E140" s="296">
        <f>C140*D140</f>
        <v>508166.67</v>
      </c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297" t="s">
        <v>314</v>
      </c>
      <c r="B141" s="298" t="s">
        <v>315</v>
      </c>
      <c r="C141" s="326">
        <f>'0. Qtdades e Custos'!Q68</f>
        <v>7</v>
      </c>
      <c r="D141" s="299"/>
      <c r="E141" s="299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297" t="s">
        <v>316</v>
      </c>
      <c r="B142" s="298" t="s">
        <v>315</v>
      </c>
      <c r="C142" s="303">
        <v>0</v>
      </c>
      <c r="D142" s="299"/>
      <c r="E142" s="299"/>
      <c r="F142" s="142"/>
      <c r="G142" s="3"/>
      <c r="H142" s="1"/>
      <c r="I142" s="215"/>
      <c r="J142" s="215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297" t="s">
        <v>317</v>
      </c>
      <c r="B143" s="298" t="s">
        <v>220</v>
      </c>
      <c r="C143" s="302">
        <f>IFERROR(VLOOKUP(C141,'10. Depreciação'!A3:B17,2,0),0)</f>
        <v>60.29</v>
      </c>
      <c r="D143" s="299">
        <f>E140</f>
        <v>508166.67</v>
      </c>
      <c r="E143" s="299">
        <f>C143*D143/100</f>
        <v>306373.68534299999</v>
      </c>
      <c r="F143" s="3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333" t="s">
        <v>318</v>
      </c>
      <c r="B144" s="334" t="s">
        <v>246</v>
      </c>
      <c r="C144" s="334">
        <f>C141*12</f>
        <v>84</v>
      </c>
      <c r="D144" s="335">
        <f>IF(C142&lt;=C141,E143,0)</f>
        <v>306373.68534299999</v>
      </c>
      <c r="E144" s="335">
        <f>IFERROR(D144/C144,0)</f>
        <v>3647.3057778928569</v>
      </c>
      <c r="F144" s="3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431" t="s">
        <v>548</v>
      </c>
      <c r="B145" s="294" t="s">
        <v>286</v>
      </c>
      <c r="C145" s="294">
        <f>C140</f>
        <v>1</v>
      </c>
      <c r="D145" s="295">
        <f>'0. Qtdades e Custos'!N69</f>
        <v>135452.93</v>
      </c>
      <c r="E145" s="296">
        <f>C145*D145</f>
        <v>135452.93</v>
      </c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297" t="s">
        <v>56</v>
      </c>
      <c r="B146" s="298" t="s">
        <v>315</v>
      </c>
      <c r="C146" s="326">
        <f>'0. Qtdades e Custos'!Q69</f>
        <v>5</v>
      </c>
      <c r="D146" s="299"/>
      <c r="E146" s="299"/>
      <c r="F146" s="3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297" t="s">
        <v>512</v>
      </c>
      <c r="B147" s="298" t="s">
        <v>315</v>
      </c>
      <c r="C147" s="303">
        <v>0</v>
      </c>
      <c r="D147" s="299"/>
      <c r="E147" s="299"/>
      <c r="F147" s="142"/>
      <c r="G147" s="3"/>
      <c r="H147" s="1"/>
      <c r="I147" s="215"/>
      <c r="J147" s="215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297" t="s">
        <v>513</v>
      </c>
      <c r="B148" s="298" t="s">
        <v>220</v>
      </c>
      <c r="C148" s="388">
        <f>IFERROR(VLOOKUP(C146,'10. Depreciação'!A3:B17,2,0),0)</f>
        <v>55.68</v>
      </c>
      <c r="D148" s="299">
        <f>E145</f>
        <v>135452.93</v>
      </c>
      <c r="E148" s="299">
        <f>C148*D148/100</f>
        <v>75420.19142399999</v>
      </c>
      <c r="F148" s="3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307" t="s">
        <v>514</v>
      </c>
      <c r="B149" s="336" t="s">
        <v>246</v>
      </c>
      <c r="C149" s="336">
        <f>C146*12</f>
        <v>60</v>
      </c>
      <c r="D149" s="308">
        <f>IF(C147&lt;=C146,E148,0)</f>
        <v>75420.19142399999</v>
      </c>
      <c r="E149" s="308">
        <f>IFERROR(D149/C149,0)</f>
        <v>1257.0031903999998</v>
      </c>
      <c r="F149" s="3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300" t="s">
        <v>319</v>
      </c>
      <c r="B150" s="143"/>
      <c r="C150" s="143"/>
      <c r="D150" s="30"/>
      <c r="E150" s="301">
        <f>E144+E149</f>
        <v>4904.3089682928567</v>
      </c>
      <c r="F150" s="3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307" t="s">
        <v>320</v>
      </c>
      <c r="B151" s="336" t="s">
        <v>286</v>
      </c>
      <c r="C151" s="326">
        <f>'0. Qtdades e Custos'!P68</f>
        <v>1</v>
      </c>
      <c r="D151" s="308">
        <f>E150</f>
        <v>4904.3089682928567</v>
      </c>
      <c r="E151" s="301">
        <f>C151*D151</f>
        <v>4904.3089682928567</v>
      </c>
      <c r="F151" s="3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216"/>
      <c r="B152" s="216"/>
      <c r="C152" s="216"/>
      <c r="D152" s="206" t="s">
        <v>255</v>
      </c>
      <c r="E152" s="304">
        <f>$B$46</f>
        <v>1</v>
      </c>
      <c r="F152" s="332">
        <f>E151*E152</f>
        <v>4904.3089682928567</v>
      </c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1.25" customHeight="1" x14ac:dyDescent="0.25">
      <c r="A153" s="1"/>
      <c r="B153" s="1"/>
      <c r="C153" s="1"/>
      <c r="D153" s="3"/>
      <c r="E153" s="3"/>
      <c r="F153" s="3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213" t="s">
        <v>321</v>
      </c>
      <c r="B154" s="1"/>
      <c r="C154" s="1"/>
      <c r="D154" s="3"/>
      <c r="E154" s="3"/>
      <c r="F154" s="3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288" t="s">
        <v>240</v>
      </c>
      <c r="B155" s="289" t="s">
        <v>105</v>
      </c>
      <c r="C155" s="289" t="s">
        <v>55</v>
      </c>
      <c r="D155" s="290" t="s">
        <v>241</v>
      </c>
      <c r="E155" s="290" t="s">
        <v>242</v>
      </c>
      <c r="F155" s="291" t="s">
        <v>549</v>
      </c>
      <c r="G155" s="3"/>
      <c r="H155" s="1"/>
      <c r="I155" s="215"/>
      <c r="J155" s="215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293" t="s">
        <v>323</v>
      </c>
      <c r="B156" s="294" t="s">
        <v>286</v>
      </c>
      <c r="C156" s="294">
        <v>1</v>
      </c>
      <c r="D156" s="296">
        <f>D140</f>
        <v>508166.67</v>
      </c>
      <c r="E156" s="296">
        <f>C156*D156</f>
        <v>508166.67</v>
      </c>
      <c r="F156" s="142"/>
      <c r="G156" s="3"/>
      <c r="H156" s="1"/>
      <c r="I156" s="215"/>
      <c r="J156" s="215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297" t="s">
        <v>324</v>
      </c>
      <c r="B157" s="298" t="s">
        <v>220</v>
      </c>
      <c r="C157" s="303">
        <v>14.75</v>
      </c>
      <c r="D157" s="299"/>
      <c r="E157" s="299"/>
      <c r="F157" s="142"/>
      <c r="G157" s="3"/>
      <c r="H157" s="1"/>
      <c r="I157" s="215"/>
      <c r="J157" s="215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297" t="s">
        <v>325</v>
      </c>
      <c r="B158" s="298" t="s">
        <v>278</v>
      </c>
      <c r="C158" s="299">
        <f>IFERROR(IF(C142&lt;=C141,E140-(C143/(100*C141)*C142)*E140,E140-E143),0)</f>
        <v>508166.67</v>
      </c>
      <c r="D158" s="299"/>
      <c r="E158" s="299"/>
      <c r="F158" s="142"/>
      <c r="G158" s="3"/>
      <c r="H158" s="1"/>
      <c r="I158" s="215"/>
      <c r="J158" s="215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297" t="s">
        <v>326</v>
      </c>
      <c r="B159" s="298" t="s">
        <v>278</v>
      </c>
      <c r="C159" s="299">
        <f>IFERROR(IF(C142&gt;=C141,C158,((((C158)-(E140-E143))*(((C141-C142)+1)/(2*(C141-C142))))+(E140-E143))),0)</f>
        <v>376863.66199585714</v>
      </c>
      <c r="D159" s="299"/>
      <c r="E159" s="299"/>
      <c r="F159" s="142"/>
      <c r="G159" s="3"/>
      <c r="H159" s="1"/>
      <c r="I159" s="215"/>
      <c r="J159" s="215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333" t="s">
        <v>327</v>
      </c>
      <c r="B160" s="334" t="s">
        <v>278</v>
      </c>
      <c r="C160" s="334"/>
      <c r="D160" s="335">
        <f>C157*C159/12/100</f>
        <v>4632.2825120324105</v>
      </c>
      <c r="E160" s="335">
        <f>D160</f>
        <v>4632.2825120324105</v>
      </c>
      <c r="F160" s="142"/>
      <c r="G160" s="3"/>
      <c r="H160" s="1"/>
      <c r="I160" s="215"/>
      <c r="J160" s="215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293" t="s">
        <v>516</v>
      </c>
      <c r="B161" s="294" t="s">
        <v>286</v>
      </c>
      <c r="C161" s="294">
        <f t="shared" ref="C161:D161" si="12">C145</f>
        <v>1</v>
      </c>
      <c r="D161" s="296">
        <f t="shared" si="12"/>
        <v>135452.93</v>
      </c>
      <c r="E161" s="296">
        <f>C161*D161</f>
        <v>135452.93</v>
      </c>
      <c r="F161" s="142"/>
      <c r="G161" s="3"/>
      <c r="H161" s="1"/>
      <c r="I161" s="215"/>
      <c r="J161" s="215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297" t="s">
        <v>324</v>
      </c>
      <c r="B162" s="298" t="s">
        <v>220</v>
      </c>
      <c r="C162" s="298">
        <f>C157</f>
        <v>14.75</v>
      </c>
      <c r="D162" s="299"/>
      <c r="E162" s="299"/>
      <c r="F162" s="142"/>
      <c r="G162" s="3"/>
      <c r="H162" s="1"/>
      <c r="I162" s="215"/>
      <c r="J162" s="215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297" t="s">
        <v>517</v>
      </c>
      <c r="B163" s="298" t="s">
        <v>278</v>
      </c>
      <c r="C163" s="299">
        <f>IFERROR(IF(C147&lt;=C146,E145-(C148/(100*C146)*C147)*E145,E145-E148),0)</f>
        <v>135452.93</v>
      </c>
      <c r="D163" s="299"/>
      <c r="E163" s="299"/>
      <c r="F163" s="142"/>
      <c r="G163" s="3"/>
      <c r="H163" s="1"/>
      <c r="I163" s="215"/>
      <c r="J163" s="215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297" t="s">
        <v>379</v>
      </c>
      <c r="B164" s="298" t="s">
        <v>278</v>
      </c>
      <c r="C164" s="299">
        <f>IFERROR(IF(C147&gt;=C146,C163,((((C163)-(E145-E148))*(((C146-C147)+1)/(2*(C146-C147))))+(E145-E148))),0)</f>
        <v>105284.85343039999</v>
      </c>
      <c r="D164" s="299"/>
      <c r="E164" s="299"/>
      <c r="F164" s="142"/>
      <c r="G164" s="3"/>
      <c r="H164" s="1"/>
      <c r="I164" s="215"/>
      <c r="J164" s="215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307" t="s">
        <v>518</v>
      </c>
      <c r="B165" s="336" t="s">
        <v>278</v>
      </c>
      <c r="C165" s="336"/>
      <c r="D165" s="308">
        <f>C162*C164/12/100</f>
        <v>1294.1263234153332</v>
      </c>
      <c r="E165" s="308">
        <f>D165</f>
        <v>1294.1263234153332</v>
      </c>
      <c r="F165" s="142"/>
      <c r="G165" s="3"/>
      <c r="H165" s="1"/>
      <c r="I165" s="215"/>
      <c r="J165" s="215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300" t="s">
        <v>319</v>
      </c>
      <c r="B166" s="143"/>
      <c r="C166" s="143"/>
      <c r="D166" s="30"/>
      <c r="E166" s="301">
        <f>E160+E165</f>
        <v>5926.4088354477435</v>
      </c>
      <c r="F166" s="142"/>
      <c r="G166" s="3"/>
      <c r="H166" s="1"/>
      <c r="I166" s="215"/>
      <c r="J166" s="215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307" t="s">
        <v>320</v>
      </c>
      <c r="B167" s="336" t="s">
        <v>286</v>
      </c>
      <c r="C167" s="337">
        <f>C151</f>
        <v>1</v>
      </c>
      <c r="D167" s="308">
        <f>E166</f>
        <v>5926.4088354477435</v>
      </c>
      <c r="E167" s="301">
        <f>C167*D167</f>
        <v>5926.4088354477435</v>
      </c>
      <c r="F167" s="142"/>
      <c r="G167" s="3"/>
      <c r="H167" s="1"/>
      <c r="I167" s="215"/>
      <c r="J167" s="215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19"/>
      <c r="D168" s="206" t="s">
        <v>255</v>
      </c>
      <c r="E168" s="304">
        <f>$B$46</f>
        <v>1</v>
      </c>
      <c r="F168" s="332">
        <f>E167*E168</f>
        <v>5926.4088354477435</v>
      </c>
      <c r="G168" s="3"/>
      <c r="H168" s="1"/>
      <c r="I168" s="215"/>
      <c r="J168" s="215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1.25" customHeight="1" x14ac:dyDescent="0.25">
      <c r="A169" s="1"/>
      <c r="B169" s="1"/>
      <c r="C169" s="1"/>
      <c r="D169" s="3"/>
      <c r="E169" s="3"/>
      <c r="F169" s="3"/>
      <c r="G169" s="3"/>
      <c r="H169" s="1"/>
      <c r="I169" s="215"/>
      <c r="J169" s="215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 t="s">
        <v>328</v>
      </c>
      <c r="B170" s="1"/>
      <c r="C170" s="1"/>
      <c r="D170" s="3"/>
      <c r="E170" s="3"/>
      <c r="F170" s="3"/>
      <c r="G170" s="3"/>
      <c r="H170" s="1"/>
      <c r="I170" s="215"/>
      <c r="J170" s="215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288" t="s">
        <v>240</v>
      </c>
      <c r="B171" s="289" t="s">
        <v>105</v>
      </c>
      <c r="C171" s="289" t="s">
        <v>55</v>
      </c>
      <c r="D171" s="290" t="s">
        <v>241</v>
      </c>
      <c r="E171" s="290" t="s">
        <v>242</v>
      </c>
      <c r="F171" s="291" t="s">
        <v>550</v>
      </c>
      <c r="G171" s="3"/>
      <c r="H171" s="1"/>
      <c r="I171" s="215"/>
      <c r="J171" s="215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293" t="s">
        <v>330</v>
      </c>
      <c r="B172" s="294" t="s">
        <v>286</v>
      </c>
      <c r="C172" s="296">
        <f>C151</f>
        <v>1</v>
      </c>
      <c r="D172" s="296">
        <f>0.01*($E$140)</f>
        <v>5081.6666999999998</v>
      </c>
      <c r="E172" s="296">
        <f t="shared" ref="E172:E174" si="13">C172*D172</f>
        <v>5081.6666999999998</v>
      </c>
      <c r="F172" s="3"/>
      <c r="G172" s="3"/>
      <c r="H172" s="1"/>
      <c r="I172" s="215"/>
      <c r="J172" s="215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297" t="s">
        <v>331</v>
      </c>
      <c r="B173" s="298" t="s">
        <v>286</v>
      </c>
      <c r="C173" s="296">
        <f>C151</f>
        <v>1</v>
      </c>
      <c r="D173" s="318">
        <v>273.20999999999998</v>
      </c>
      <c r="E173" s="299">
        <f t="shared" si="13"/>
        <v>273.20999999999998</v>
      </c>
      <c r="F173" s="3"/>
      <c r="G173" s="3"/>
      <c r="H173" s="1"/>
      <c r="I173" s="215"/>
      <c r="J173" s="215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297" t="s">
        <v>332</v>
      </c>
      <c r="B174" s="298" t="s">
        <v>286</v>
      </c>
      <c r="C174" s="296">
        <f>C151</f>
        <v>1</v>
      </c>
      <c r="D174" s="338">
        <v>673.09</v>
      </c>
      <c r="E174" s="299">
        <f t="shared" si="13"/>
        <v>673.09</v>
      </c>
      <c r="F174" s="30"/>
      <c r="G174" s="3"/>
      <c r="H174" s="1"/>
      <c r="I174" s="215"/>
      <c r="J174" s="215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307" t="s">
        <v>333</v>
      </c>
      <c r="B175" s="336" t="s">
        <v>246</v>
      </c>
      <c r="C175" s="336">
        <v>12</v>
      </c>
      <c r="D175" s="308">
        <f>SUM(E172:E174)</f>
        <v>6027.9666999999999</v>
      </c>
      <c r="E175" s="308">
        <f>D175/C175</f>
        <v>502.33055833333333</v>
      </c>
      <c r="F175" s="3"/>
      <c r="G175" s="3"/>
      <c r="H175" s="1"/>
      <c r="I175" s="215"/>
      <c r="J175" s="215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206" t="s">
        <v>255</v>
      </c>
      <c r="E176" s="304">
        <f>$B$46</f>
        <v>1</v>
      </c>
      <c r="F176" s="305">
        <f>E175*E176</f>
        <v>502.33055833333333</v>
      </c>
      <c r="G176" s="3"/>
      <c r="H176" s="1"/>
      <c r="I176" s="215"/>
      <c r="J176" s="215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1.25" customHeight="1" x14ac:dyDescent="0.25">
      <c r="A177" s="1"/>
      <c r="B177" s="1"/>
      <c r="C177" s="1"/>
      <c r="D177" s="3"/>
      <c r="E177" s="3"/>
      <c r="F177" s="3"/>
      <c r="G177" s="3"/>
      <c r="H177" s="1"/>
      <c r="I177" s="215"/>
      <c r="J177" s="215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 t="s">
        <v>334</v>
      </c>
      <c r="B178" s="217"/>
      <c r="C178" s="1"/>
      <c r="D178" s="3"/>
      <c r="E178" s="3"/>
      <c r="F178" s="3"/>
      <c r="G178" s="3"/>
      <c r="H178" s="1"/>
      <c r="I178" s="215"/>
      <c r="J178" s="215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217"/>
      <c r="C179" s="1"/>
      <c r="D179" s="3"/>
      <c r="E179" s="3"/>
      <c r="F179" s="3"/>
      <c r="G179" s="3"/>
      <c r="H179" s="1"/>
      <c r="I179" s="215"/>
      <c r="J179" s="215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307" t="s">
        <v>335</v>
      </c>
      <c r="B180" s="383">
        <v>761</v>
      </c>
      <c r="C180" s="1"/>
      <c r="D180" s="3"/>
      <c r="E180" s="3"/>
      <c r="F180" s="3"/>
      <c r="G180" s="3"/>
      <c r="H180" s="1"/>
      <c r="I180" s="215"/>
      <c r="J180" s="215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340" t="s">
        <v>336</v>
      </c>
      <c r="B181" s="341">
        <f>('0. Qtdades e Custos'!Y68)+'0. Qtdades e Custos'!Y69</f>
        <v>3331.704675</v>
      </c>
      <c r="C181" s="1"/>
      <c r="D181" s="3"/>
      <c r="E181" s="3"/>
      <c r="F181" s="3"/>
      <c r="G181" s="3"/>
      <c r="H181" s="1"/>
      <c r="I181" s="215"/>
      <c r="J181" s="215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217"/>
      <c r="C182" s="1"/>
      <c r="D182" s="3"/>
      <c r="E182" s="3"/>
      <c r="F182" s="3"/>
      <c r="G182" s="3"/>
      <c r="H182" s="1"/>
      <c r="I182" s="215"/>
      <c r="J182" s="215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288" t="s">
        <v>240</v>
      </c>
      <c r="B183" s="289" t="s">
        <v>105</v>
      </c>
      <c r="C183" s="289" t="s">
        <v>337</v>
      </c>
      <c r="D183" s="290" t="s">
        <v>241</v>
      </c>
      <c r="E183" s="290" t="s">
        <v>242</v>
      </c>
      <c r="F183" s="291" t="s">
        <v>551</v>
      </c>
      <c r="G183" s="3"/>
      <c r="H183" s="1"/>
      <c r="I183" s="215"/>
      <c r="J183" s="215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342" t="s">
        <v>339</v>
      </c>
      <c r="B184" s="389" t="s">
        <v>340</v>
      </c>
      <c r="C184" s="344">
        <f>B181</f>
        <v>3331.704675</v>
      </c>
      <c r="D184" s="345">
        <v>6.25</v>
      </c>
      <c r="E184" s="296"/>
      <c r="F184" s="3"/>
      <c r="G184" s="3"/>
      <c r="H184" s="1"/>
      <c r="I184" s="215"/>
      <c r="J184" s="215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346" t="s">
        <v>341</v>
      </c>
      <c r="B185" s="389" t="s">
        <v>342</v>
      </c>
      <c r="C185" s="312">
        <f>C184</f>
        <v>3331.704675</v>
      </c>
      <c r="D185" s="347"/>
      <c r="E185" s="299">
        <f>C185*D184</f>
        <v>20823.154218749998</v>
      </c>
      <c r="F185" s="3"/>
      <c r="G185" s="3"/>
      <c r="H185" s="1"/>
      <c r="I185" s="215"/>
      <c r="J185" s="215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3"/>
      <c r="E186" s="3"/>
      <c r="F186" s="332">
        <f>SUM(E184:E185)</f>
        <v>20823.154218749998</v>
      </c>
      <c r="G186" s="3"/>
      <c r="H186" s="1"/>
      <c r="I186" s="215"/>
      <c r="J186" s="215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1.25" customHeight="1" x14ac:dyDescent="0.25">
      <c r="A187" s="1"/>
      <c r="B187" s="1"/>
      <c r="C187" s="1"/>
      <c r="D187" s="3"/>
      <c r="E187" s="3"/>
      <c r="F187" s="3"/>
      <c r="G187" s="3"/>
      <c r="H187" s="1"/>
      <c r="I187" s="215"/>
      <c r="J187" s="215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 t="s">
        <v>343</v>
      </c>
      <c r="B188" s="1"/>
      <c r="C188" s="1"/>
      <c r="D188" s="3"/>
      <c r="E188" s="3"/>
      <c r="F188" s="3"/>
      <c r="G188" s="3"/>
      <c r="H188" s="1"/>
      <c r="I188" s="215"/>
      <c r="J188" s="215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288" t="s">
        <v>240</v>
      </c>
      <c r="B189" s="289" t="s">
        <v>105</v>
      </c>
      <c r="C189" s="289" t="s">
        <v>55</v>
      </c>
      <c r="D189" s="290" t="s">
        <v>241</v>
      </c>
      <c r="E189" s="290" t="s">
        <v>242</v>
      </c>
      <c r="F189" s="291" t="s">
        <v>552</v>
      </c>
      <c r="G189" s="3"/>
      <c r="H189" s="1"/>
      <c r="I189" s="215"/>
      <c r="J189" s="215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386" t="s">
        <v>553</v>
      </c>
      <c r="B190" s="389" t="s">
        <v>390</v>
      </c>
      <c r="C190" s="337">
        <f>'0. Qtdades e Custos'!S68/('0. Qtdades e Custos'!Q68*12)</f>
        <v>1.0714285714285714E-2</v>
      </c>
      <c r="D190" s="295">
        <f>'0. Qtdades e Custos'!N66</f>
        <v>561083.36</v>
      </c>
      <c r="E190" s="296">
        <f>C190*D190</f>
        <v>6011.6074285714285</v>
      </c>
      <c r="F190" s="3"/>
      <c r="G190" s="3"/>
      <c r="H190" s="1"/>
      <c r="I190" s="215"/>
      <c r="J190" s="215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432" t="s">
        <v>554</v>
      </c>
      <c r="B191" s="433"/>
      <c r="C191" s="433"/>
      <c r="D191" s="434"/>
      <c r="E191" s="3"/>
      <c r="F191" s="332">
        <f>E190</f>
        <v>6011.6074285714285</v>
      </c>
      <c r="G191" s="3"/>
      <c r="H191" s="1"/>
      <c r="I191" s="215"/>
      <c r="J191" s="215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1.25" customHeight="1" x14ac:dyDescent="0.25">
      <c r="A192" s="1"/>
      <c r="B192" s="1"/>
      <c r="C192" s="1"/>
      <c r="D192" s="3"/>
      <c r="E192" s="3"/>
      <c r="F192" s="3"/>
      <c r="G192" s="3"/>
      <c r="H192" s="1"/>
      <c r="I192" s="215"/>
      <c r="J192" s="215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 t="s">
        <v>348</v>
      </c>
      <c r="B193" s="1"/>
      <c r="C193" s="1"/>
      <c r="D193" s="3"/>
      <c r="E193" s="3"/>
      <c r="F193" s="3"/>
      <c r="G193" s="3"/>
      <c r="H193" s="1"/>
      <c r="I193" s="215"/>
      <c r="J193" s="215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288" t="s">
        <v>240</v>
      </c>
      <c r="B194" s="289" t="s">
        <v>105</v>
      </c>
      <c r="C194" s="289" t="s">
        <v>55</v>
      </c>
      <c r="D194" s="290" t="s">
        <v>241</v>
      </c>
      <c r="E194" s="290" t="s">
        <v>242</v>
      </c>
      <c r="F194" s="291" t="s">
        <v>555</v>
      </c>
      <c r="G194" s="3"/>
      <c r="H194" s="1"/>
      <c r="I194" s="215"/>
      <c r="J194" s="215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350" t="s">
        <v>350</v>
      </c>
      <c r="B195" s="294" t="s">
        <v>286</v>
      </c>
      <c r="C195" s="351">
        <v>6</v>
      </c>
      <c r="D195" s="352">
        <v>1723</v>
      </c>
      <c r="E195" s="296">
        <f>C195*D195</f>
        <v>10338</v>
      </c>
      <c r="F195" s="3"/>
      <c r="G195" s="3"/>
      <c r="H195" s="1"/>
      <c r="I195" s="215"/>
      <c r="J195" s="215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293" t="s">
        <v>351</v>
      </c>
      <c r="B196" s="294" t="s">
        <v>286</v>
      </c>
      <c r="C196" s="351">
        <v>1</v>
      </c>
      <c r="D196" s="296"/>
      <c r="E196" s="296"/>
      <c r="F196" s="3"/>
      <c r="G196" s="3"/>
      <c r="H196" s="1"/>
      <c r="I196" s="215"/>
      <c r="J196" s="215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293" t="s">
        <v>352</v>
      </c>
      <c r="B197" s="294" t="s">
        <v>286</v>
      </c>
      <c r="C197" s="296">
        <f>C195*C196</f>
        <v>6</v>
      </c>
      <c r="D197" s="352">
        <v>467.83</v>
      </c>
      <c r="E197" s="296">
        <f>C197*D197</f>
        <v>2806.98</v>
      </c>
      <c r="F197" s="3"/>
      <c r="G197" s="3"/>
      <c r="H197" s="1"/>
      <c r="I197" s="215"/>
      <c r="J197" s="215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342" t="s">
        <v>353</v>
      </c>
      <c r="B198" s="298" t="s">
        <v>354</v>
      </c>
      <c r="C198" s="353">
        <v>60000</v>
      </c>
      <c r="D198" s="299">
        <f>E195+E197</f>
        <v>13144.98</v>
      </c>
      <c r="E198" s="299">
        <f>IFERROR(D198/C198,"-")</f>
        <v>0.219083</v>
      </c>
      <c r="F198" s="3"/>
      <c r="G198" s="3"/>
      <c r="H198" s="1"/>
      <c r="I198" s="215"/>
      <c r="J198" s="215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297" t="s">
        <v>355</v>
      </c>
      <c r="B199" s="298" t="s">
        <v>356</v>
      </c>
      <c r="C199" s="312">
        <f>B180</f>
        <v>761</v>
      </c>
      <c r="D199" s="299">
        <f>E198</f>
        <v>0.219083</v>
      </c>
      <c r="E199" s="299">
        <f>IFERROR(C199*D199,0)</f>
        <v>166.72216299999999</v>
      </c>
      <c r="F199" s="3"/>
      <c r="G199" s="3"/>
      <c r="H199" s="1"/>
      <c r="I199" s="215"/>
      <c r="J199" s="215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3"/>
      <c r="E200" s="3"/>
      <c r="F200" s="332">
        <f>E199</f>
        <v>166.72216299999999</v>
      </c>
      <c r="G200" s="3"/>
      <c r="H200" s="1"/>
      <c r="I200" s="215"/>
      <c r="J200" s="215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1.25" customHeight="1" x14ac:dyDescent="0.25">
      <c r="A201" s="1"/>
      <c r="B201" s="1"/>
      <c r="C201" s="1"/>
      <c r="D201" s="3"/>
      <c r="E201" s="3"/>
      <c r="F201" s="3"/>
      <c r="G201" s="3"/>
      <c r="H201" s="1"/>
      <c r="I201" s="215"/>
      <c r="J201" s="215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1.25" customHeight="1" x14ac:dyDescent="0.25">
      <c r="A202" s="360" t="s">
        <v>556</v>
      </c>
      <c r="B202" s="190"/>
      <c r="C202" s="190"/>
      <c r="D202" s="361"/>
      <c r="E202" s="361"/>
      <c r="F202" s="361"/>
      <c r="G202" s="3"/>
      <c r="H202" s="1"/>
      <c r="I202" s="215"/>
      <c r="J202" s="215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1.25" customHeight="1" x14ac:dyDescent="0.25">
      <c r="A203" s="362" t="s">
        <v>240</v>
      </c>
      <c r="B203" s="363" t="s">
        <v>105</v>
      </c>
      <c r="C203" s="363" t="s">
        <v>55</v>
      </c>
      <c r="D203" s="364" t="s">
        <v>241</v>
      </c>
      <c r="E203" s="364" t="s">
        <v>242</v>
      </c>
      <c r="F203" s="365" t="s">
        <v>363</v>
      </c>
      <c r="G203" s="3"/>
      <c r="H203" s="1"/>
      <c r="I203" s="215"/>
      <c r="J203" s="215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1.25" customHeight="1" x14ac:dyDescent="0.25">
      <c r="A204" s="366" t="s">
        <v>364</v>
      </c>
      <c r="B204" s="196" t="s">
        <v>365</v>
      </c>
      <c r="C204" s="196">
        <v>1</v>
      </c>
      <c r="D204" s="367">
        <f>'0. Qtdades e Custos'!D225</f>
        <v>150</v>
      </c>
      <c r="E204" s="368">
        <f>D204*C204</f>
        <v>150</v>
      </c>
      <c r="F204" s="189"/>
      <c r="G204" s="3"/>
      <c r="H204" s="1"/>
      <c r="I204" s="215"/>
      <c r="J204" s="215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1.25" customHeight="1" x14ac:dyDescent="0.25">
      <c r="A205" s="366" t="s">
        <v>366</v>
      </c>
      <c r="B205" s="196" t="s">
        <v>246</v>
      </c>
      <c r="C205" s="369">
        <v>60</v>
      </c>
      <c r="D205" s="368">
        <f>D204</f>
        <v>150</v>
      </c>
      <c r="E205" s="368">
        <f>D205/C205</f>
        <v>2.5</v>
      </c>
      <c r="F205" s="189"/>
      <c r="G205" s="3"/>
      <c r="H205" s="1"/>
      <c r="I205" s="215"/>
      <c r="J205" s="215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1.25" customHeight="1" x14ac:dyDescent="0.25">
      <c r="A206" s="366" t="s">
        <v>367</v>
      </c>
      <c r="B206" s="196" t="s">
        <v>368</v>
      </c>
      <c r="C206" s="196">
        <v>1</v>
      </c>
      <c r="D206" s="367">
        <f>'0. Qtdades e Custos'!D226</f>
        <v>56.99</v>
      </c>
      <c r="E206" s="368">
        <f>D206*C206</f>
        <v>56.99</v>
      </c>
      <c r="F206" s="189"/>
      <c r="G206" s="3"/>
      <c r="H206" s="1"/>
      <c r="I206" s="215"/>
      <c r="J206" s="215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1.25" customHeight="1" x14ac:dyDescent="0.25">
      <c r="A207" s="370" t="s">
        <v>369</v>
      </c>
      <c r="B207" s="371"/>
      <c r="C207" s="372"/>
      <c r="D207" s="373"/>
      <c r="E207" s="374">
        <f>E206+E205</f>
        <v>59.49</v>
      </c>
      <c r="F207" s="189"/>
      <c r="G207" s="3"/>
      <c r="H207" s="1"/>
      <c r="I207" s="215"/>
      <c r="J207" s="215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1.25" customHeight="1" x14ac:dyDescent="0.25">
      <c r="A208" s="190"/>
      <c r="B208" s="190"/>
      <c r="C208" s="190"/>
      <c r="D208" s="375" t="s">
        <v>255</v>
      </c>
      <c r="E208" s="376">
        <v>1</v>
      </c>
      <c r="F208" s="377">
        <f>(E207)*E208</f>
        <v>59.49</v>
      </c>
      <c r="G208" s="3"/>
      <c r="H208" s="1"/>
      <c r="I208" s="215"/>
      <c r="J208" s="215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1.25" customHeight="1" x14ac:dyDescent="0.25">
      <c r="A209" s="190"/>
      <c r="B209" s="190"/>
      <c r="C209" s="190"/>
      <c r="D209" s="361"/>
      <c r="E209" s="361"/>
      <c r="F209" s="361"/>
      <c r="G209" s="3"/>
      <c r="H209" s="1"/>
      <c r="I209" s="215"/>
      <c r="J209" s="215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1.25" customHeight="1" x14ac:dyDescent="0.25">
      <c r="A210" s="378" t="s">
        <v>370</v>
      </c>
      <c r="B210" s="379"/>
      <c r="C210" s="379"/>
      <c r="D210" s="380"/>
      <c r="E210" s="381"/>
      <c r="F210" s="382">
        <f>F208</f>
        <v>59.49</v>
      </c>
      <c r="G210" s="3"/>
      <c r="H210" s="1"/>
      <c r="I210" s="215"/>
      <c r="J210" s="215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1.25" customHeight="1" x14ac:dyDescent="0.25">
      <c r="A211" s="1"/>
      <c r="B211" s="1"/>
      <c r="C211" s="1"/>
      <c r="D211" s="3"/>
      <c r="E211" s="3"/>
      <c r="F211" s="3"/>
      <c r="G211" s="3"/>
      <c r="H211" s="1"/>
      <c r="I211" s="215"/>
      <c r="J211" s="215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321" t="s">
        <v>468</v>
      </c>
      <c r="B212" s="322"/>
      <c r="C212" s="322"/>
      <c r="D212" s="261"/>
      <c r="E212" s="323"/>
      <c r="F212" s="332">
        <f>+SUM(F140:F211)</f>
        <v>38453.512172395356</v>
      </c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1.25" customHeight="1" x14ac:dyDescent="0.25">
      <c r="A213" s="1"/>
      <c r="B213" s="1"/>
      <c r="C213" s="1"/>
      <c r="D213" s="3"/>
      <c r="E213" s="3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1.25" customHeight="1" x14ac:dyDescent="0.25">
      <c r="A214" s="1"/>
      <c r="B214" s="1"/>
      <c r="C214" s="1"/>
      <c r="D214" s="3"/>
      <c r="E214" s="3"/>
      <c r="F214" s="3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7.25" customHeight="1" x14ac:dyDescent="0.25">
      <c r="A215" s="321" t="s">
        <v>472</v>
      </c>
      <c r="B215" s="329"/>
      <c r="C215" s="329"/>
      <c r="D215" s="330"/>
      <c r="E215" s="331"/>
      <c r="F215" s="317">
        <f>+F97+F132+F212</f>
        <v>53863.721202768167</v>
      </c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1.25" customHeight="1" x14ac:dyDescent="0.25">
      <c r="A216" s="1"/>
      <c r="B216" s="1"/>
      <c r="C216" s="1"/>
      <c r="D216" s="3"/>
      <c r="E216" s="3"/>
      <c r="F216" s="3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207" t="s">
        <v>557</v>
      </c>
      <c r="B217" s="1"/>
      <c r="C217" s="1"/>
      <c r="D217" s="3"/>
      <c r="E217" s="3"/>
      <c r="F217" s="3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1.25" customHeight="1" x14ac:dyDescent="0.25">
      <c r="A218" s="1"/>
      <c r="B218" s="1"/>
      <c r="C218" s="1"/>
      <c r="D218" s="3"/>
      <c r="E218" s="3"/>
      <c r="F218" s="3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288" t="s">
        <v>240</v>
      </c>
      <c r="B219" s="289" t="s">
        <v>105</v>
      </c>
      <c r="C219" s="289" t="s">
        <v>55</v>
      </c>
      <c r="D219" s="290" t="s">
        <v>241</v>
      </c>
      <c r="E219" s="290" t="s">
        <v>242</v>
      </c>
      <c r="F219" s="291" t="s">
        <v>558</v>
      </c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293" t="s">
        <v>475</v>
      </c>
      <c r="B220" s="294" t="s">
        <v>220</v>
      </c>
      <c r="C220" s="302">
        <f>'9.BDI'!C20*100</f>
        <v>24.84</v>
      </c>
      <c r="D220" s="296">
        <f>+F215</f>
        <v>53863.721202768167</v>
      </c>
      <c r="E220" s="296">
        <f>C220*D220/100</f>
        <v>13379.748346767612</v>
      </c>
      <c r="F220" s="3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3"/>
      <c r="E221" s="3"/>
      <c r="F221" s="332">
        <f>+E220</f>
        <v>13379.748346767612</v>
      </c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1.25" customHeight="1" x14ac:dyDescent="0.25">
      <c r="A222" s="1"/>
      <c r="B222" s="1"/>
      <c r="C222" s="1"/>
      <c r="D222" s="3"/>
      <c r="E222" s="3"/>
      <c r="F222" s="3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321" t="s">
        <v>476</v>
      </c>
      <c r="B223" s="329"/>
      <c r="C223" s="329"/>
      <c r="D223" s="330"/>
      <c r="E223" s="331"/>
      <c r="F223" s="317">
        <f>F221</f>
        <v>13379.748346767612</v>
      </c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32"/>
      <c r="B224" s="32"/>
      <c r="C224" s="32"/>
      <c r="D224" s="31"/>
      <c r="E224" s="31"/>
      <c r="F224" s="30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207" t="s">
        <v>559</v>
      </c>
      <c r="B225" s="32"/>
      <c r="C225" s="32"/>
      <c r="D225" s="31"/>
      <c r="E225" s="31"/>
      <c r="F225" s="30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32"/>
      <c r="B226" s="32"/>
      <c r="C226" s="32"/>
      <c r="D226" s="31"/>
      <c r="E226" s="31"/>
      <c r="F226" s="30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421" t="s">
        <v>478</v>
      </c>
      <c r="B227" s="287">
        <v>0.2</v>
      </c>
      <c r="C227" s="32"/>
      <c r="D227" s="31"/>
      <c r="E227" s="31"/>
      <c r="F227" s="30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422" t="s">
        <v>479</v>
      </c>
      <c r="B228" s="322"/>
      <c r="C228" s="322"/>
      <c r="D228" s="261"/>
      <c r="E228" s="323"/>
      <c r="F228" s="332">
        <f>'6. Equipe Técnica'!F323</f>
        <v>52768.505897061463</v>
      </c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32"/>
      <c r="B229" s="32"/>
      <c r="C229" s="32"/>
      <c r="D229" s="31"/>
      <c r="E229" s="31"/>
      <c r="F229" s="30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321" t="s">
        <v>480</v>
      </c>
      <c r="B230" s="329"/>
      <c r="C230" s="329"/>
      <c r="D230" s="330"/>
      <c r="E230" s="331"/>
      <c r="F230" s="317">
        <f>B227*F228</f>
        <v>10553.701179412294</v>
      </c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32"/>
      <c r="B231" s="1"/>
      <c r="C231" s="1"/>
      <c r="D231" s="3"/>
      <c r="E231" s="3"/>
      <c r="F231" s="30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1.25" customHeight="1" x14ac:dyDescent="0.25">
      <c r="A232" s="1"/>
      <c r="B232" s="1"/>
      <c r="C232" s="1"/>
      <c r="D232" s="3"/>
      <c r="E232" s="3"/>
      <c r="F232" s="3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4.75" customHeight="1" x14ac:dyDescent="0.25">
      <c r="A233" s="321" t="s">
        <v>481</v>
      </c>
      <c r="B233" s="329"/>
      <c r="C233" s="329"/>
      <c r="D233" s="330"/>
      <c r="E233" s="331"/>
      <c r="F233" s="317">
        <f>F215+F223+F230</f>
        <v>77797.170728948069</v>
      </c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2"/>
      <c r="B234" s="2"/>
      <c r="C234" s="2"/>
      <c r="D234" s="232"/>
      <c r="E234" s="232"/>
      <c r="F234" s="232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423" t="s">
        <v>528</v>
      </c>
      <c r="B235" s="424"/>
      <c r="C235" s="424"/>
      <c r="D235" s="435">
        <v>761</v>
      </c>
      <c r="E235" s="426" t="s">
        <v>6</v>
      </c>
      <c r="F235" s="3"/>
      <c r="G235" s="3" t="s">
        <v>206</v>
      </c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3"/>
      <c r="E236" s="3"/>
      <c r="F236" s="3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5.5" customHeight="1" x14ac:dyDescent="0.25">
      <c r="A237" s="321" t="s">
        <v>483</v>
      </c>
      <c r="B237" s="322"/>
      <c r="C237" s="322"/>
      <c r="D237" s="261"/>
      <c r="E237" s="427" t="s">
        <v>484</v>
      </c>
      <c r="F237" s="429">
        <f>IFERROR(F233/D235,"-")</f>
        <v>102.23018492634438</v>
      </c>
      <c r="G237" s="3" t="s">
        <v>206</v>
      </c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"/>
      <c r="B238" s="1"/>
      <c r="C238" s="1"/>
      <c r="D238" s="3"/>
      <c r="E238" s="3"/>
      <c r="F238" s="3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9.75" customHeight="1" x14ac:dyDescent="0.25">
      <c r="A239" s="1"/>
      <c r="B239" s="1"/>
      <c r="C239" s="1"/>
      <c r="D239" s="3"/>
      <c r="E239" s="3"/>
      <c r="F239" s="3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9.75" customHeight="1" x14ac:dyDescent="0.25">
      <c r="A240" s="1"/>
      <c r="B240" s="1"/>
      <c r="C240" s="1"/>
      <c r="D240" s="3"/>
      <c r="E240" s="3"/>
      <c r="F240" s="3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9.75" customHeight="1" x14ac:dyDescent="0.25">
      <c r="A241" s="1"/>
      <c r="B241" s="1"/>
      <c r="C241" s="1"/>
      <c r="D241" s="3"/>
      <c r="E241" s="3"/>
      <c r="F241" s="3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3"/>
      <c r="E242" s="3"/>
      <c r="F242" s="3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3"/>
      <c r="E243" s="3"/>
      <c r="F243" s="3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3"/>
      <c r="E244" s="3"/>
      <c r="F244" s="3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3"/>
      <c r="E245" s="3"/>
      <c r="F245" s="3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3"/>
      <c r="E246" s="3"/>
      <c r="F246" s="3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3"/>
      <c r="E247" s="3"/>
      <c r="F247" s="3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3"/>
      <c r="E248" s="3"/>
      <c r="F248" s="3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3"/>
      <c r="E249" s="3"/>
      <c r="F249" s="3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3"/>
      <c r="E250" s="3"/>
      <c r="F250" s="3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3"/>
      <c r="E251" s="3"/>
      <c r="F251" s="3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3"/>
      <c r="E252" s="3"/>
      <c r="F252" s="3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3"/>
      <c r="E253" s="3"/>
      <c r="F253" s="3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3"/>
      <c r="E254" s="3"/>
      <c r="F254" s="3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3"/>
      <c r="E255" s="3"/>
      <c r="F255" s="3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3"/>
      <c r="E256" s="3"/>
      <c r="F256" s="3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3"/>
      <c r="E257" s="3"/>
      <c r="F257" s="3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3"/>
      <c r="E258" s="3"/>
      <c r="F258" s="3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3"/>
      <c r="E259" s="3"/>
      <c r="F259" s="3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3"/>
      <c r="E260" s="3"/>
      <c r="F260" s="3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3"/>
      <c r="E261" s="3"/>
      <c r="F261" s="3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3"/>
      <c r="E262" s="3"/>
      <c r="F262" s="3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3"/>
      <c r="E263" s="3"/>
      <c r="F263" s="3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3"/>
      <c r="E264" s="3"/>
      <c r="F264" s="3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3"/>
      <c r="E265" s="3"/>
      <c r="F265" s="3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3"/>
      <c r="E266" s="3"/>
      <c r="F266" s="3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3"/>
      <c r="E267" s="3"/>
      <c r="F267" s="3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3"/>
      <c r="E268" s="3"/>
      <c r="F268" s="3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3"/>
      <c r="E269" s="3"/>
      <c r="F269" s="3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3"/>
      <c r="E270" s="3"/>
      <c r="F270" s="3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9" customHeight="1" x14ac:dyDescent="0.25">
      <c r="A271" s="1"/>
      <c r="B271" s="1"/>
      <c r="C271" s="1"/>
      <c r="D271" s="3"/>
      <c r="E271" s="3"/>
      <c r="F271" s="3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3"/>
      <c r="E272" s="3"/>
      <c r="F272" s="3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3"/>
      <c r="E273" s="3"/>
      <c r="F273" s="3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3"/>
      <c r="E274" s="3"/>
      <c r="F274" s="3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3"/>
      <c r="E275" s="3"/>
      <c r="F275" s="3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3"/>
      <c r="E276" s="3"/>
      <c r="F276" s="3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3"/>
      <c r="E277" s="3"/>
      <c r="F277" s="3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3"/>
      <c r="E278" s="3"/>
      <c r="F278" s="3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3"/>
      <c r="E279" s="3"/>
      <c r="F279" s="3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3"/>
      <c r="E280" s="3"/>
      <c r="F280" s="3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3"/>
      <c r="E281" s="3"/>
      <c r="F281" s="3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3"/>
      <c r="E282" s="3"/>
      <c r="F282" s="3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3"/>
      <c r="E283" s="3"/>
      <c r="F283" s="3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3"/>
      <c r="E284" s="3"/>
      <c r="F284" s="3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3"/>
      <c r="E285" s="3"/>
      <c r="F285" s="3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3"/>
      <c r="E286" s="3"/>
      <c r="F286" s="3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3"/>
      <c r="E287" s="3"/>
      <c r="F287" s="3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3"/>
      <c r="E288" s="3"/>
      <c r="F288" s="3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3"/>
      <c r="E289" s="3"/>
      <c r="F289" s="3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3"/>
      <c r="E290" s="3"/>
      <c r="F290" s="3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3"/>
      <c r="E291" s="3"/>
      <c r="F291" s="3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3"/>
      <c r="E292" s="3"/>
      <c r="F292" s="3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3"/>
      <c r="E293" s="3"/>
      <c r="F293" s="3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3"/>
      <c r="E294" s="3"/>
      <c r="F294" s="3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3"/>
      <c r="E295" s="3"/>
      <c r="F295" s="3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3"/>
      <c r="E296" s="3"/>
      <c r="F296" s="3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3"/>
      <c r="E297" s="3"/>
      <c r="F297" s="3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3"/>
      <c r="E298" s="3"/>
      <c r="F298" s="3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3"/>
      <c r="E299" s="3"/>
      <c r="F299" s="3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3"/>
      <c r="E300" s="3"/>
      <c r="F300" s="3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3"/>
      <c r="E301" s="3"/>
      <c r="F301" s="3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3"/>
      <c r="E302" s="3"/>
      <c r="F302" s="3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3"/>
      <c r="E303" s="3"/>
      <c r="F303" s="3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3"/>
      <c r="E304" s="3"/>
      <c r="F304" s="3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3"/>
      <c r="E305" s="3"/>
      <c r="F305" s="3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3"/>
      <c r="E306" s="3"/>
      <c r="F306" s="3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3"/>
      <c r="E307" s="3"/>
      <c r="F307" s="3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3"/>
      <c r="E308" s="3"/>
      <c r="F308" s="3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3"/>
      <c r="E309" s="3"/>
      <c r="F309" s="3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3"/>
      <c r="E310" s="3"/>
      <c r="F310" s="3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3"/>
      <c r="E311" s="3"/>
      <c r="F311" s="3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3"/>
      <c r="E312" s="3"/>
      <c r="F312" s="3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3"/>
      <c r="E313" s="3"/>
      <c r="F313" s="3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3"/>
      <c r="E314" s="3"/>
      <c r="F314" s="3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3"/>
      <c r="E315" s="3"/>
      <c r="F315" s="3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3"/>
      <c r="E316" s="3"/>
      <c r="F316" s="3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3"/>
      <c r="E317" s="3"/>
      <c r="F317" s="3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3"/>
      <c r="E318" s="3"/>
      <c r="F318" s="3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3"/>
      <c r="E319" s="3"/>
      <c r="F319" s="3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3"/>
      <c r="E320" s="3"/>
      <c r="F320" s="3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3"/>
      <c r="E321" s="3"/>
      <c r="F321" s="3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3"/>
      <c r="E322" s="3"/>
      <c r="F322" s="3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3"/>
      <c r="E323" s="3"/>
      <c r="F323" s="3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3"/>
      <c r="E324" s="3"/>
      <c r="F324" s="3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3"/>
      <c r="E325" s="3"/>
      <c r="F325" s="3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3"/>
      <c r="E326" s="3"/>
      <c r="F326" s="3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3"/>
      <c r="E327" s="3"/>
      <c r="F327" s="3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3"/>
      <c r="E328" s="3"/>
      <c r="F328" s="3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3"/>
      <c r="E329" s="3"/>
      <c r="F329" s="3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3"/>
      <c r="E330" s="3"/>
      <c r="F330" s="3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3"/>
      <c r="E331" s="3"/>
      <c r="F331" s="3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3"/>
      <c r="E332" s="3"/>
      <c r="F332" s="3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3"/>
      <c r="E333" s="3"/>
      <c r="F333" s="3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3"/>
      <c r="E334" s="3"/>
      <c r="F334" s="3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3"/>
      <c r="E335" s="3"/>
      <c r="F335" s="3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3"/>
      <c r="E336" s="3"/>
      <c r="F336" s="3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3"/>
      <c r="E337" s="3"/>
      <c r="F337" s="3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3"/>
      <c r="E338" s="3"/>
      <c r="F338" s="3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3"/>
      <c r="E339" s="3"/>
      <c r="F339" s="3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3"/>
      <c r="E340" s="3"/>
      <c r="F340" s="3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3"/>
      <c r="E341" s="3"/>
      <c r="F341" s="3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3"/>
      <c r="E342" s="3"/>
      <c r="F342" s="3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3"/>
      <c r="E343" s="3"/>
      <c r="F343" s="3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3"/>
      <c r="E344" s="3"/>
      <c r="F344" s="3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3"/>
      <c r="E345" s="3"/>
      <c r="F345" s="3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3"/>
      <c r="E346" s="3"/>
      <c r="F346" s="3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3"/>
      <c r="E347" s="3"/>
      <c r="F347" s="3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3"/>
      <c r="E348" s="3"/>
      <c r="F348" s="3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3"/>
      <c r="E349" s="3"/>
      <c r="F349" s="3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3"/>
      <c r="E350" s="3"/>
      <c r="F350" s="3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3"/>
      <c r="E351" s="3"/>
      <c r="F351" s="3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3"/>
      <c r="E352" s="3"/>
      <c r="F352" s="3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3"/>
      <c r="E353" s="3"/>
      <c r="F353" s="3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3"/>
      <c r="E354" s="3"/>
      <c r="F354" s="3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3"/>
      <c r="E355" s="3"/>
      <c r="F355" s="3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3"/>
      <c r="E356" s="3"/>
      <c r="F356" s="3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3"/>
      <c r="E357" s="3"/>
      <c r="F357" s="3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3"/>
      <c r="E358" s="3"/>
      <c r="F358" s="3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3"/>
      <c r="E359" s="3"/>
      <c r="F359" s="3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3"/>
      <c r="E360" s="3"/>
      <c r="F360" s="3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3"/>
      <c r="E361" s="3"/>
      <c r="F361" s="3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3"/>
      <c r="E362" s="3"/>
      <c r="F362" s="3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3"/>
      <c r="E363" s="3"/>
      <c r="F363" s="3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3"/>
      <c r="E364" s="3"/>
      <c r="F364" s="3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3"/>
      <c r="E365" s="3"/>
      <c r="F365" s="3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3"/>
      <c r="E366" s="3"/>
      <c r="F366" s="3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3"/>
      <c r="E367" s="3"/>
      <c r="F367" s="3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3"/>
      <c r="E368" s="3"/>
      <c r="F368" s="3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3"/>
      <c r="E369" s="3"/>
      <c r="F369" s="3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3"/>
      <c r="E370" s="3"/>
      <c r="F370" s="3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3"/>
      <c r="E371" s="3"/>
      <c r="F371" s="3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3"/>
      <c r="E372" s="3"/>
      <c r="F372" s="3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3"/>
      <c r="E373" s="3"/>
      <c r="F373" s="3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3"/>
      <c r="E374" s="3"/>
      <c r="F374" s="3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3"/>
      <c r="E375" s="3"/>
      <c r="F375" s="3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3"/>
      <c r="E376" s="3"/>
      <c r="F376" s="3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3"/>
      <c r="E377" s="3"/>
      <c r="F377" s="3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3"/>
      <c r="E378" s="3"/>
      <c r="F378" s="3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3"/>
      <c r="E379" s="3"/>
      <c r="F379" s="3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3"/>
      <c r="E380" s="3"/>
      <c r="F380" s="3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3"/>
      <c r="E381" s="3"/>
      <c r="F381" s="3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3"/>
      <c r="E382" s="3"/>
      <c r="F382" s="3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3"/>
      <c r="E383" s="3"/>
      <c r="F383" s="3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3"/>
      <c r="E384" s="3"/>
      <c r="F384" s="3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3"/>
      <c r="E385" s="3"/>
      <c r="F385" s="3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3"/>
      <c r="E386" s="3"/>
      <c r="F386" s="3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3"/>
      <c r="E387" s="3"/>
      <c r="F387" s="3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3"/>
      <c r="E388" s="3"/>
      <c r="F388" s="3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3"/>
      <c r="E389" s="3"/>
      <c r="F389" s="3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3"/>
      <c r="E390" s="3"/>
      <c r="F390" s="3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3"/>
      <c r="E391" s="3"/>
      <c r="F391" s="3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3"/>
      <c r="E392" s="3"/>
      <c r="F392" s="3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3"/>
      <c r="E393" s="3"/>
      <c r="F393" s="3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3"/>
      <c r="E394" s="3"/>
      <c r="F394" s="3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3"/>
      <c r="E395" s="3"/>
      <c r="F395" s="3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3"/>
      <c r="E396" s="3"/>
      <c r="F396" s="3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3"/>
      <c r="E397" s="3"/>
      <c r="F397" s="3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3"/>
      <c r="E398" s="3"/>
      <c r="F398" s="3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3"/>
      <c r="E399" s="3"/>
      <c r="F399" s="3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3"/>
      <c r="E400" s="3"/>
      <c r="F400" s="3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3"/>
      <c r="E401" s="3"/>
      <c r="F401" s="3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3"/>
      <c r="E402" s="3"/>
      <c r="F402" s="3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3"/>
      <c r="E403" s="3"/>
      <c r="F403" s="3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3"/>
      <c r="E404" s="3"/>
      <c r="F404" s="3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3"/>
      <c r="E405" s="3"/>
      <c r="F405" s="3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3"/>
      <c r="E406" s="3"/>
      <c r="F406" s="3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3"/>
      <c r="E407" s="3"/>
      <c r="F407" s="3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3"/>
      <c r="E408" s="3"/>
      <c r="F408" s="3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3"/>
      <c r="E409" s="3"/>
      <c r="F409" s="3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3"/>
      <c r="E410" s="3"/>
      <c r="F410" s="3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3"/>
      <c r="E411" s="3"/>
      <c r="F411" s="3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3"/>
      <c r="E412" s="3"/>
      <c r="F412" s="3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3"/>
      <c r="E413" s="3"/>
      <c r="F413" s="3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3"/>
      <c r="E414" s="3"/>
      <c r="F414" s="3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3"/>
      <c r="E415" s="3"/>
      <c r="F415" s="3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3"/>
      <c r="E416" s="3"/>
      <c r="F416" s="3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3"/>
      <c r="E417" s="3"/>
      <c r="F417" s="3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3"/>
      <c r="E418" s="3"/>
      <c r="F418" s="3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3"/>
      <c r="E419" s="3"/>
      <c r="F419" s="3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3"/>
      <c r="E420" s="3"/>
      <c r="F420" s="3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3"/>
      <c r="E421" s="3"/>
      <c r="F421" s="3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3"/>
      <c r="E422" s="3"/>
      <c r="F422" s="3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3"/>
      <c r="E423" s="3"/>
      <c r="F423" s="3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3"/>
      <c r="E424" s="3"/>
      <c r="F424" s="3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3"/>
      <c r="E425" s="3"/>
      <c r="F425" s="3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3"/>
      <c r="E426" s="3"/>
      <c r="F426" s="3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3"/>
      <c r="E427" s="3"/>
      <c r="F427" s="3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3"/>
      <c r="E428" s="3"/>
      <c r="F428" s="3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3"/>
      <c r="E429" s="3"/>
      <c r="F429" s="3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3"/>
      <c r="E430" s="3"/>
      <c r="F430" s="3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3"/>
      <c r="E431" s="3"/>
      <c r="F431" s="3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3"/>
      <c r="E432" s="3"/>
      <c r="F432" s="3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3"/>
      <c r="E433" s="3"/>
      <c r="F433" s="3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3"/>
      <c r="E434" s="3"/>
      <c r="F434" s="3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3"/>
      <c r="E435" s="3"/>
      <c r="F435" s="3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3"/>
      <c r="E436" s="3"/>
      <c r="F436" s="3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3"/>
      <c r="E437" s="3"/>
      <c r="F437" s="3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3"/>
      <c r="E438" s="3"/>
      <c r="F438" s="3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3"/>
      <c r="E439" s="3"/>
      <c r="F439" s="3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3"/>
      <c r="E440" s="3"/>
      <c r="F440" s="3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3"/>
      <c r="E441" s="3"/>
      <c r="F441" s="3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3"/>
      <c r="E442" s="3"/>
      <c r="F442" s="3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3"/>
      <c r="E443" s="3"/>
      <c r="F443" s="3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3"/>
      <c r="E444" s="3"/>
      <c r="F444" s="3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3"/>
      <c r="E445" s="3"/>
      <c r="F445" s="3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3"/>
      <c r="E446" s="3"/>
      <c r="F446" s="3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3"/>
      <c r="E447" s="3"/>
      <c r="F447" s="3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3"/>
      <c r="E448" s="3"/>
      <c r="F448" s="3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3"/>
      <c r="E449" s="3"/>
      <c r="F449" s="3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3"/>
      <c r="E450" s="3"/>
      <c r="F450" s="3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3"/>
      <c r="E451" s="3"/>
      <c r="F451" s="3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3"/>
      <c r="E452" s="3"/>
      <c r="F452" s="3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3"/>
      <c r="E453" s="3"/>
      <c r="F453" s="3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3"/>
      <c r="E454" s="3"/>
      <c r="F454" s="3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3"/>
      <c r="E455" s="3"/>
      <c r="F455" s="3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3"/>
      <c r="E456" s="3"/>
      <c r="F456" s="3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3"/>
      <c r="E457" s="3"/>
      <c r="F457" s="3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3"/>
      <c r="E458" s="3"/>
      <c r="F458" s="3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3"/>
      <c r="E459" s="3"/>
      <c r="F459" s="3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3"/>
      <c r="E460" s="3"/>
      <c r="F460" s="3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3"/>
      <c r="E461" s="3"/>
      <c r="F461" s="3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3"/>
      <c r="E462" s="3"/>
      <c r="F462" s="3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3"/>
      <c r="E463" s="3"/>
      <c r="F463" s="3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3"/>
      <c r="E464" s="3"/>
      <c r="F464" s="3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3"/>
      <c r="E465" s="3"/>
      <c r="F465" s="3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3"/>
      <c r="E466" s="3"/>
      <c r="F466" s="3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3"/>
      <c r="E467" s="3"/>
      <c r="F467" s="3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3"/>
      <c r="E468" s="3"/>
      <c r="F468" s="3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3"/>
      <c r="E469" s="3"/>
      <c r="F469" s="3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3"/>
      <c r="E470" s="3"/>
      <c r="F470" s="3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3"/>
      <c r="E471" s="3"/>
      <c r="F471" s="3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3"/>
      <c r="E472" s="3"/>
      <c r="F472" s="3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3"/>
      <c r="E473" s="3"/>
      <c r="F473" s="3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3"/>
      <c r="E474" s="3"/>
      <c r="F474" s="3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3"/>
      <c r="E475" s="3"/>
      <c r="F475" s="3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3"/>
      <c r="E476" s="3"/>
      <c r="F476" s="3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3"/>
      <c r="E477" s="3"/>
      <c r="F477" s="3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3"/>
      <c r="E478" s="3"/>
      <c r="F478" s="3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3"/>
      <c r="E479" s="3"/>
      <c r="F479" s="3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3"/>
      <c r="E480" s="3"/>
      <c r="F480" s="3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3"/>
      <c r="E481" s="3"/>
      <c r="F481" s="3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3"/>
      <c r="E482" s="3"/>
      <c r="F482" s="3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3"/>
      <c r="E483" s="3"/>
      <c r="F483" s="3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3"/>
      <c r="E484" s="3"/>
      <c r="F484" s="3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3"/>
      <c r="E485" s="3"/>
      <c r="F485" s="3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3"/>
      <c r="E486" s="3"/>
      <c r="F486" s="3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3"/>
      <c r="E487" s="3"/>
      <c r="F487" s="3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3"/>
      <c r="E488" s="3"/>
      <c r="F488" s="3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3"/>
      <c r="E489" s="3"/>
      <c r="F489" s="3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3"/>
      <c r="E490" s="3"/>
      <c r="F490" s="3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3"/>
      <c r="E491" s="3"/>
      <c r="F491" s="3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3"/>
      <c r="E492" s="3"/>
      <c r="F492" s="3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3"/>
      <c r="E493" s="3"/>
      <c r="F493" s="3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3"/>
      <c r="E494" s="3"/>
      <c r="F494" s="3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3"/>
      <c r="E495" s="3"/>
      <c r="F495" s="3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3"/>
      <c r="E496" s="3"/>
      <c r="F496" s="3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3"/>
      <c r="E497" s="3"/>
      <c r="F497" s="3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3"/>
      <c r="E498" s="3"/>
      <c r="F498" s="3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3"/>
      <c r="E499" s="3"/>
      <c r="F499" s="3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3"/>
      <c r="E500" s="3"/>
      <c r="F500" s="3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3"/>
      <c r="E501" s="3"/>
      <c r="F501" s="3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3"/>
      <c r="E502" s="3"/>
      <c r="F502" s="3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3"/>
      <c r="E503" s="3"/>
      <c r="F503" s="3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3"/>
      <c r="E504" s="3"/>
      <c r="F504" s="3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3"/>
      <c r="E505" s="3"/>
      <c r="F505" s="3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3"/>
      <c r="E506" s="3"/>
      <c r="F506" s="3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3"/>
      <c r="E507" s="3"/>
      <c r="F507" s="3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3"/>
      <c r="E508" s="3"/>
      <c r="F508" s="3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3"/>
      <c r="E509" s="3"/>
      <c r="F509" s="3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3"/>
      <c r="E510" s="3"/>
      <c r="F510" s="3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3"/>
      <c r="E511" s="3"/>
      <c r="F511" s="3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3"/>
      <c r="E512" s="3"/>
      <c r="F512" s="3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3"/>
      <c r="E513" s="3"/>
      <c r="F513" s="3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3"/>
      <c r="E514" s="3"/>
      <c r="F514" s="3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3"/>
      <c r="E515" s="3"/>
      <c r="F515" s="3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3"/>
      <c r="E516" s="3"/>
      <c r="F516" s="3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3"/>
      <c r="E517" s="3"/>
      <c r="F517" s="3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3"/>
      <c r="E518" s="3"/>
      <c r="F518" s="3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3"/>
      <c r="E519" s="3"/>
      <c r="F519" s="3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3"/>
      <c r="E520" s="3"/>
      <c r="F520" s="3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3"/>
      <c r="E521" s="3"/>
      <c r="F521" s="3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3"/>
      <c r="E522" s="3"/>
      <c r="F522" s="3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3"/>
      <c r="E523" s="3"/>
      <c r="F523" s="3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3"/>
      <c r="E524" s="3"/>
      <c r="F524" s="3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3"/>
      <c r="E525" s="3"/>
      <c r="F525" s="3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3"/>
      <c r="E526" s="3"/>
      <c r="F526" s="3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3"/>
      <c r="E527" s="3"/>
      <c r="F527" s="3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3"/>
      <c r="E528" s="3"/>
      <c r="F528" s="3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3"/>
      <c r="E529" s="3"/>
      <c r="F529" s="3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3"/>
      <c r="E530" s="3"/>
      <c r="F530" s="3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3"/>
      <c r="E531" s="3"/>
      <c r="F531" s="3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3"/>
      <c r="E532" s="3"/>
      <c r="F532" s="3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3"/>
      <c r="E533" s="3"/>
      <c r="F533" s="3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3"/>
      <c r="E534" s="3"/>
      <c r="F534" s="3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3"/>
      <c r="E535" s="3"/>
      <c r="F535" s="3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3"/>
      <c r="E536" s="3"/>
      <c r="F536" s="3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3"/>
      <c r="E537" s="3"/>
      <c r="F537" s="3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3"/>
      <c r="E538" s="3"/>
      <c r="F538" s="3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3"/>
      <c r="E539" s="3"/>
      <c r="F539" s="3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3"/>
      <c r="E540" s="3"/>
      <c r="F540" s="3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3"/>
      <c r="E541" s="3"/>
      <c r="F541" s="3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3"/>
      <c r="E542" s="3"/>
      <c r="F542" s="3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3"/>
      <c r="E543" s="3"/>
      <c r="F543" s="3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3"/>
      <c r="E544" s="3"/>
      <c r="F544" s="3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3"/>
      <c r="E545" s="3"/>
      <c r="F545" s="3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3"/>
      <c r="E546" s="3"/>
      <c r="F546" s="3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3"/>
      <c r="E547" s="3"/>
      <c r="F547" s="3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3"/>
      <c r="E548" s="3"/>
      <c r="F548" s="3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3"/>
      <c r="E549" s="3"/>
      <c r="F549" s="3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3"/>
      <c r="E550" s="3"/>
      <c r="F550" s="3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3"/>
      <c r="E551" s="3"/>
      <c r="F551" s="3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3"/>
      <c r="E552" s="3"/>
      <c r="F552" s="3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3"/>
      <c r="E553" s="3"/>
      <c r="F553" s="3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3"/>
      <c r="E554" s="3"/>
      <c r="F554" s="3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3"/>
      <c r="E555" s="3"/>
      <c r="F555" s="3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3"/>
      <c r="E556" s="3"/>
      <c r="F556" s="3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3"/>
      <c r="E557" s="3"/>
      <c r="F557" s="3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3"/>
      <c r="E558" s="3"/>
      <c r="F558" s="3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3"/>
      <c r="E559" s="3"/>
      <c r="F559" s="3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3"/>
      <c r="E560" s="3"/>
      <c r="F560" s="3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3"/>
      <c r="E561" s="3"/>
      <c r="F561" s="3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3"/>
      <c r="E562" s="3"/>
      <c r="F562" s="3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3"/>
      <c r="E563" s="3"/>
      <c r="F563" s="3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3"/>
      <c r="E564" s="3"/>
      <c r="F564" s="3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3"/>
      <c r="E565" s="3"/>
      <c r="F565" s="3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3"/>
      <c r="E566" s="3"/>
      <c r="F566" s="3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3"/>
      <c r="E567" s="3"/>
      <c r="F567" s="3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3"/>
      <c r="E568" s="3"/>
      <c r="F568" s="3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3"/>
      <c r="E569" s="3"/>
      <c r="F569" s="3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3"/>
      <c r="E570" s="3"/>
      <c r="F570" s="3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3"/>
      <c r="E571" s="3"/>
      <c r="F571" s="3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3"/>
      <c r="E572" s="3"/>
      <c r="F572" s="3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3"/>
      <c r="E573" s="3"/>
      <c r="F573" s="3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3"/>
      <c r="E574" s="3"/>
      <c r="F574" s="3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3"/>
      <c r="E575" s="3"/>
      <c r="F575" s="3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3"/>
      <c r="E576" s="3"/>
      <c r="F576" s="3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3"/>
      <c r="E577" s="3"/>
      <c r="F577" s="3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3"/>
      <c r="E578" s="3"/>
      <c r="F578" s="3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3"/>
      <c r="E579" s="3"/>
      <c r="F579" s="3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3"/>
      <c r="E580" s="3"/>
      <c r="F580" s="3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3"/>
      <c r="E581" s="3"/>
      <c r="F581" s="3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3"/>
      <c r="E582" s="3"/>
      <c r="F582" s="3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3"/>
      <c r="E583" s="3"/>
      <c r="F583" s="3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3"/>
      <c r="E584" s="3"/>
      <c r="F584" s="3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3"/>
      <c r="E585" s="3"/>
      <c r="F585" s="3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3"/>
      <c r="E586" s="3"/>
      <c r="F586" s="3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3"/>
      <c r="E587" s="3"/>
      <c r="F587" s="3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3"/>
      <c r="E588" s="3"/>
      <c r="F588" s="3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3"/>
      <c r="E589" s="3"/>
      <c r="F589" s="3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3"/>
      <c r="E590" s="3"/>
      <c r="F590" s="3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3"/>
      <c r="E591" s="3"/>
      <c r="F591" s="3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3"/>
      <c r="E592" s="3"/>
      <c r="F592" s="3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3"/>
      <c r="E593" s="3"/>
      <c r="F593" s="3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3"/>
      <c r="E594" s="3"/>
      <c r="F594" s="3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3"/>
      <c r="E595" s="3"/>
      <c r="F595" s="3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3"/>
      <c r="E596" s="3"/>
      <c r="F596" s="3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3"/>
      <c r="E597" s="3"/>
      <c r="F597" s="3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3"/>
      <c r="E598" s="3"/>
      <c r="F598" s="3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3"/>
      <c r="E599" s="3"/>
      <c r="F599" s="3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3"/>
      <c r="E600" s="3"/>
      <c r="F600" s="3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3"/>
      <c r="E601" s="3"/>
      <c r="F601" s="3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3"/>
      <c r="E602" s="3"/>
      <c r="F602" s="3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3"/>
      <c r="E603" s="3"/>
      <c r="F603" s="3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3"/>
      <c r="E604" s="3"/>
      <c r="F604" s="3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3"/>
      <c r="E605" s="3"/>
      <c r="F605" s="3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3"/>
      <c r="E606" s="3"/>
      <c r="F606" s="3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3"/>
      <c r="E607" s="3"/>
      <c r="F607" s="3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3"/>
      <c r="E608" s="3"/>
      <c r="F608" s="3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3"/>
      <c r="E609" s="3"/>
      <c r="F609" s="3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3"/>
      <c r="E610" s="3"/>
      <c r="F610" s="3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3"/>
      <c r="E611" s="3"/>
      <c r="F611" s="3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3"/>
      <c r="E612" s="3"/>
      <c r="F612" s="3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3"/>
      <c r="E613" s="3"/>
      <c r="F613" s="3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3"/>
      <c r="E614" s="3"/>
      <c r="F614" s="3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3"/>
      <c r="E615" s="3"/>
      <c r="F615" s="3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3"/>
      <c r="E616" s="3"/>
      <c r="F616" s="3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3"/>
      <c r="E617" s="3"/>
      <c r="F617" s="3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3"/>
      <c r="E618" s="3"/>
      <c r="F618" s="3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3"/>
      <c r="E619" s="3"/>
      <c r="F619" s="3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3"/>
      <c r="E620" s="3"/>
      <c r="F620" s="3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3"/>
      <c r="E621" s="3"/>
      <c r="F621" s="3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3"/>
      <c r="E622" s="3"/>
      <c r="F622" s="3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3"/>
      <c r="E623" s="3"/>
      <c r="F623" s="3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3"/>
      <c r="E624" s="3"/>
      <c r="F624" s="3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3"/>
      <c r="E625" s="3"/>
      <c r="F625" s="3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3"/>
      <c r="E626" s="3"/>
      <c r="F626" s="3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3"/>
      <c r="E627" s="3"/>
      <c r="F627" s="3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3"/>
      <c r="E628" s="3"/>
      <c r="F628" s="3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3"/>
      <c r="E629" s="3"/>
      <c r="F629" s="3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3"/>
      <c r="E630" s="3"/>
      <c r="F630" s="3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3"/>
      <c r="E631" s="3"/>
      <c r="F631" s="3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3"/>
      <c r="E632" s="3"/>
      <c r="F632" s="3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3"/>
      <c r="E633" s="3"/>
      <c r="F633" s="3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3"/>
      <c r="E634" s="3"/>
      <c r="F634" s="3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3"/>
      <c r="E635" s="3"/>
      <c r="F635" s="3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3"/>
      <c r="E636" s="3"/>
      <c r="F636" s="3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3"/>
      <c r="E637" s="3"/>
      <c r="F637" s="3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3"/>
      <c r="E638" s="3"/>
      <c r="F638" s="3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3"/>
      <c r="E639" s="3"/>
      <c r="F639" s="3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3"/>
      <c r="E640" s="3"/>
      <c r="F640" s="3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3"/>
      <c r="E641" s="3"/>
      <c r="F641" s="3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3"/>
      <c r="E642" s="3"/>
      <c r="F642" s="3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3"/>
      <c r="E643" s="3"/>
      <c r="F643" s="3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3"/>
      <c r="E644" s="3"/>
      <c r="F644" s="3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3"/>
      <c r="E645" s="3"/>
      <c r="F645" s="3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3"/>
      <c r="E646" s="3"/>
      <c r="F646" s="3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3"/>
      <c r="E647" s="3"/>
      <c r="F647" s="3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3"/>
      <c r="E648" s="3"/>
      <c r="F648" s="3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3"/>
      <c r="E649" s="3"/>
      <c r="F649" s="3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3"/>
      <c r="E650" s="3"/>
      <c r="F650" s="3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3"/>
      <c r="E651" s="3"/>
      <c r="F651" s="3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3"/>
      <c r="E652" s="3"/>
      <c r="F652" s="3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3"/>
      <c r="E653" s="3"/>
      <c r="F653" s="3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3"/>
      <c r="E654" s="3"/>
      <c r="F654" s="3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3"/>
      <c r="E655" s="3"/>
      <c r="F655" s="3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3"/>
      <c r="E656" s="3"/>
      <c r="F656" s="3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3"/>
      <c r="E657" s="3"/>
      <c r="F657" s="3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3"/>
      <c r="E658" s="3"/>
      <c r="F658" s="3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3"/>
      <c r="E659" s="3"/>
      <c r="F659" s="3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3"/>
      <c r="E660" s="3"/>
      <c r="F660" s="3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3"/>
      <c r="E661" s="3"/>
      <c r="F661" s="3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3"/>
      <c r="E662" s="3"/>
      <c r="F662" s="3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3"/>
      <c r="E663" s="3"/>
      <c r="F663" s="3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3"/>
      <c r="E664" s="3"/>
      <c r="F664" s="3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3"/>
      <c r="E665" s="3"/>
      <c r="F665" s="3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3"/>
      <c r="E666" s="3"/>
      <c r="F666" s="3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3"/>
      <c r="E667" s="3"/>
      <c r="F667" s="3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3"/>
      <c r="E668" s="3"/>
      <c r="F668" s="3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3"/>
      <c r="E669" s="3"/>
      <c r="F669" s="3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3"/>
      <c r="E670" s="3"/>
      <c r="F670" s="3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3"/>
      <c r="E671" s="3"/>
      <c r="F671" s="3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3"/>
      <c r="E672" s="3"/>
      <c r="F672" s="3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3"/>
      <c r="E673" s="3"/>
      <c r="F673" s="3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3"/>
      <c r="E674" s="3"/>
      <c r="F674" s="3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3"/>
      <c r="E675" s="3"/>
      <c r="F675" s="3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3"/>
      <c r="E676" s="3"/>
      <c r="F676" s="3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3"/>
      <c r="E677" s="3"/>
      <c r="F677" s="3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3"/>
      <c r="E678" s="3"/>
      <c r="F678" s="3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3"/>
      <c r="E679" s="3"/>
      <c r="F679" s="3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3"/>
      <c r="E680" s="3"/>
      <c r="F680" s="3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3"/>
      <c r="E681" s="3"/>
      <c r="F681" s="3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3"/>
      <c r="E682" s="3"/>
      <c r="F682" s="3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3"/>
      <c r="E683" s="3"/>
      <c r="F683" s="3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3"/>
      <c r="E684" s="3"/>
      <c r="F684" s="3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3"/>
      <c r="E685" s="3"/>
      <c r="F685" s="3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3"/>
      <c r="E686" s="3"/>
      <c r="F686" s="3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3"/>
      <c r="E687" s="3"/>
      <c r="F687" s="3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3"/>
      <c r="E688" s="3"/>
      <c r="F688" s="3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3"/>
      <c r="E689" s="3"/>
      <c r="F689" s="3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3"/>
      <c r="E690" s="3"/>
      <c r="F690" s="3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3"/>
      <c r="E691" s="3"/>
      <c r="F691" s="3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3"/>
      <c r="E692" s="3"/>
      <c r="F692" s="3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3"/>
      <c r="E693" s="3"/>
      <c r="F693" s="3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3"/>
      <c r="E694" s="3"/>
      <c r="F694" s="3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3"/>
      <c r="E695" s="3"/>
      <c r="F695" s="3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3"/>
      <c r="E696" s="3"/>
      <c r="F696" s="3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3"/>
      <c r="E697" s="3"/>
      <c r="F697" s="3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3"/>
      <c r="E698" s="3"/>
      <c r="F698" s="3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3"/>
      <c r="E699" s="3"/>
      <c r="F699" s="3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3"/>
      <c r="E700" s="3"/>
      <c r="F700" s="3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3"/>
      <c r="E701" s="3"/>
      <c r="F701" s="3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3"/>
      <c r="E702" s="3"/>
      <c r="F702" s="3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3"/>
      <c r="E703" s="3"/>
      <c r="F703" s="3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3"/>
      <c r="E704" s="3"/>
      <c r="F704" s="3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3"/>
      <c r="E705" s="3"/>
      <c r="F705" s="3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3"/>
      <c r="E706" s="3"/>
      <c r="F706" s="3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3"/>
      <c r="E707" s="3"/>
      <c r="F707" s="3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3"/>
      <c r="E708" s="3"/>
      <c r="F708" s="3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3"/>
      <c r="E709" s="3"/>
      <c r="F709" s="3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3"/>
      <c r="E710" s="3"/>
      <c r="F710" s="3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3"/>
      <c r="E711" s="3"/>
      <c r="F711" s="3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3"/>
      <c r="E712" s="3"/>
      <c r="F712" s="3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3"/>
      <c r="E713" s="3"/>
      <c r="F713" s="3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3"/>
      <c r="E714" s="3"/>
      <c r="F714" s="3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3"/>
      <c r="E715" s="3"/>
      <c r="F715" s="3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3"/>
      <c r="E716" s="3"/>
      <c r="F716" s="3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3"/>
      <c r="E717" s="3"/>
      <c r="F717" s="3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3"/>
      <c r="E718" s="3"/>
      <c r="F718" s="3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3"/>
      <c r="E719" s="3"/>
      <c r="F719" s="3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3"/>
      <c r="E720" s="3"/>
      <c r="F720" s="3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3"/>
      <c r="E721" s="3"/>
      <c r="F721" s="3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3"/>
      <c r="E722" s="3"/>
      <c r="F722" s="3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3"/>
      <c r="E723" s="3"/>
      <c r="F723" s="3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3"/>
      <c r="E724" s="3"/>
      <c r="F724" s="3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3"/>
      <c r="E725" s="3"/>
      <c r="F725" s="3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3"/>
      <c r="E726" s="3"/>
      <c r="F726" s="3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3"/>
      <c r="E727" s="3"/>
      <c r="F727" s="3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3"/>
      <c r="E728" s="3"/>
      <c r="F728" s="3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3"/>
      <c r="E729" s="3"/>
      <c r="F729" s="3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3"/>
      <c r="E730" s="3"/>
      <c r="F730" s="3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3"/>
      <c r="E731" s="3"/>
      <c r="F731" s="3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3"/>
      <c r="E732" s="3"/>
      <c r="F732" s="3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3"/>
      <c r="E733" s="3"/>
      <c r="F733" s="3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3"/>
      <c r="E734" s="3"/>
      <c r="F734" s="3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3"/>
      <c r="E735" s="3"/>
      <c r="F735" s="3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3"/>
      <c r="E736" s="3"/>
      <c r="F736" s="3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3"/>
      <c r="E737" s="3"/>
      <c r="F737" s="3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3"/>
      <c r="E738" s="3"/>
      <c r="F738" s="3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3"/>
      <c r="E739" s="3"/>
      <c r="F739" s="3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3"/>
      <c r="E740" s="3"/>
      <c r="F740" s="3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3"/>
      <c r="E741" s="3"/>
      <c r="F741" s="3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3"/>
      <c r="E742" s="3"/>
      <c r="F742" s="3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3"/>
      <c r="E743" s="3"/>
      <c r="F743" s="3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3"/>
      <c r="E744" s="3"/>
      <c r="F744" s="3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3"/>
      <c r="E745" s="3"/>
      <c r="F745" s="3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3"/>
      <c r="E746" s="3"/>
      <c r="F746" s="3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3"/>
      <c r="E747" s="3"/>
      <c r="F747" s="3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3"/>
      <c r="E748" s="3"/>
      <c r="F748" s="3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3"/>
      <c r="E749" s="3"/>
      <c r="F749" s="3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3"/>
      <c r="E750" s="3"/>
      <c r="F750" s="3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3"/>
      <c r="E751" s="3"/>
      <c r="F751" s="3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3"/>
      <c r="E752" s="3"/>
      <c r="F752" s="3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3"/>
      <c r="E753" s="3"/>
      <c r="F753" s="3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3"/>
      <c r="E754" s="3"/>
      <c r="F754" s="3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3"/>
      <c r="E755" s="3"/>
      <c r="F755" s="3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3"/>
      <c r="E756" s="3"/>
      <c r="F756" s="3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3"/>
      <c r="E757" s="3"/>
      <c r="F757" s="3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3"/>
      <c r="E758" s="3"/>
      <c r="F758" s="3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3"/>
      <c r="E759" s="3"/>
      <c r="F759" s="3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3"/>
      <c r="E760" s="3"/>
      <c r="F760" s="3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3"/>
      <c r="E761" s="3"/>
      <c r="F761" s="3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3"/>
      <c r="E762" s="3"/>
      <c r="F762" s="3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3"/>
      <c r="E763" s="3"/>
      <c r="F763" s="3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3"/>
      <c r="E764" s="3"/>
      <c r="F764" s="3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3"/>
      <c r="E765" s="3"/>
      <c r="F765" s="3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3"/>
      <c r="E766" s="3"/>
      <c r="F766" s="3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3"/>
      <c r="E767" s="3"/>
      <c r="F767" s="3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3"/>
      <c r="E768" s="3"/>
      <c r="F768" s="3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3"/>
      <c r="E769" s="3"/>
      <c r="F769" s="3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3"/>
      <c r="E770" s="3"/>
      <c r="F770" s="3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3"/>
      <c r="E771" s="3"/>
      <c r="F771" s="3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3"/>
      <c r="E772" s="3"/>
      <c r="F772" s="3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3"/>
      <c r="E773" s="3"/>
      <c r="F773" s="3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3"/>
      <c r="E774" s="3"/>
      <c r="F774" s="3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3"/>
      <c r="E775" s="3"/>
      <c r="F775" s="3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3"/>
      <c r="E776" s="3"/>
      <c r="F776" s="3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3"/>
      <c r="E777" s="3"/>
      <c r="F777" s="3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3"/>
      <c r="E778" s="3"/>
      <c r="F778" s="3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3"/>
      <c r="E779" s="3"/>
      <c r="F779" s="3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3"/>
      <c r="E780" s="3"/>
      <c r="F780" s="3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3"/>
      <c r="E781" s="3"/>
      <c r="F781" s="3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3"/>
      <c r="E782" s="3"/>
      <c r="F782" s="3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3"/>
      <c r="E783" s="3"/>
      <c r="F783" s="3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3"/>
      <c r="E784" s="3"/>
      <c r="F784" s="3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3"/>
      <c r="E785" s="3"/>
      <c r="F785" s="3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3"/>
      <c r="E786" s="3"/>
      <c r="F786" s="3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3"/>
      <c r="E787" s="3"/>
      <c r="F787" s="3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3"/>
      <c r="E788" s="3"/>
      <c r="F788" s="3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3"/>
      <c r="E789" s="3"/>
      <c r="F789" s="3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3"/>
      <c r="E790" s="3"/>
      <c r="F790" s="3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3"/>
      <c r="E791" s="3"/>
      <c r="F791" s="3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3"/>
      <c r="E792" s="3"/>
      <c r="F792" s="3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3"/>
      <c r="E793" s="3"/>
      <c r="F793" s="3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3"/>
      <c r="E794" s="3"/>
      <c r="F794" s="3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3"/>
      <c r="E795" s="3"/>
      <c r="F795" s="3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3"/>
      <c r="E796" s="3"/>
      <c r="F796" s="3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3"/>
      <c r="E797" s="3"/>
      <c r="F797" s="3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3"/>
      <c r="E798" s="3"/>
      <c r="F798" s="3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3"/>
      <c r="E799" s="3"/>
      <c r="F799" s="3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3"/>
      <c r="E800" s="3"/>
      <c r="F800" s="3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3"/>
      <c r="E801" s="3"/>
      <c r="F801" s="3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3"/>
      <c r="E802" s="3"/>
      <c r="F802" s="3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3"/>
      <c r="E803" s="3"/>
      <c r="F803" s="3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3"/>
      <c r="E804" s="3"/>
      <c r="F804" s="3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3"/>
      <c r="E805" s="3"/>
      <c r="F805" s="3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3"/>
      <c r="E806" s="3"/>
      <c r="F806" s="3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3"/>
      <c r="E807" s="3"/>
      <c r="F807" s="3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3"/>
      <c r="E808" s="3"/>
      <c r="F808" s="3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3"/>
      <c r="E809" s="3"/>
      <c r="F809" s="3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3"/>
      <c r="E810" s="3"/>
      <c r="F810" s="3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3"/>
      <c r="E811" s="3"/>
      <c r="F811" s="3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3"/>
      <c r="E812" s="3"/>
      <c r="F812" s="3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3"/>
      <c r="E813" s="3"/>
      <c r="F813" s="3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3"/>
      <c r="E814" s="3"/>
      <c r="F814" s="3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3"/>
      <c r="E815" s="3"/>
      <c r="F815" s="3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3"/>
      <c r="E816" s="3"/>
      <c r="F816" s="3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3"/>
      <c r="E817" s="3"/>
      <c r="F817" s="3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3"/>
      <c r="E818" s="3"/>
      <c r="F818" s="3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3"/>
      <c r="E819" s="3"/>
      <c r="F819" s="3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3"/>
      <c r="E820" s="3"/>
      <c r="F820" s="3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3"/>
      <c r="E821" s="3"/>
      <c r="F821" s="3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3"/>
      <c r="E822" s="3"/>
      <c r="F822" s="3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3"/>
      <c r="E823" s="3"/>
      <c r="F823" s="3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3"/>
      <c r="E824" s="3"/>
      <c r="F824" s="3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3"/>
      <c r="E825" s="3"/>
      <c r="F825" s="3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3"/>
      <c r="E826" s="3"/>
      <c r="F826" s="3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3"/>
      <c r="E827" s="3"/>
      <c r="F827" s="3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3"/>
      <c r="E828" s="3"/>
      <c r="F828" s="3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3"/>
      <c r="E829" s="3"/>
      <c r="F829" s="3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3"/>
      <c r="E830" s="3"/>
      <c r="F830" s="3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3"/>
      <c r="E831" s="3"/>
      <c r="F831" s="3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3"/>
      <c r="E832" s="3"/>
      <c r="F832" s="3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3"/>
      <c r="E833" s="3"/>
      <c r="F833" s="3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3"/>
      <c r="E834" s="3"/>
      <c r="F834" s="3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3"/>
      <c r="E835" s="3"/>
      <c r="F835" s="3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3"/>
      <c r="E836" s="3"/>
      <c r="F836" s="3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3"/>
      <c r="E837" s="3"/>
      <c r="F837" s="3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3"/>
      <c r="E838" s="3"/>
      <c r="F838" s="3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3"/>
      <c r="E839" s="3"/>
      <c r="F839" s="3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3"/>
      <c r="E840" s="3"/>
      <c r="F840" s="3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3"/>
      <c r="E841" s="3"/>
      <c r="F841" s="3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3"/>
      <c r="E842" s="3"/>
      <c r="F842" s="3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3"/>
      <c r="E843" s="3"/>
      <c r="F843" s="3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3"/>
      <c r="E844" s="3"/>
      <c r="F844" s="3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3"/>
      <c r="E845" s="3"/>
      <c r="F845" s="3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3"/>
      <c r="E846" s="3"/>
      <c r="F846" s="3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3"/>
      <c r="E847" s="3"/>
      <c r="F847" s="3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3"/>
      <c r="E848" s="3"/>
      <c r="F848" s="3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3"/>
      <c r="E849" s="3"/>
      <c r="F849" s="3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3"/>
      <c r="E850" s="3"/>
      <c r="F850" s="3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3"/>
      <c r="E851" s="3"/>
      <c r="F851" s="3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3"/>
      <c r="E852" s="3"/>
      <c r="F852" s="3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3"/>
      <c r="E853" s="3"/>
      <c r="F853" s="3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3"/>
      <c r="E854" s="3"/>
      <c r="F854" s="3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3"/>
      <c r="E855" s="3"/>
      <c r="F855" s="3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3"/>
      <c r="E856" s="3"/>
      <c r="F856" s="3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3"/>
      <c r="E857" s="3"/>
      <c r="F857" s="3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3"/>
      <c r="E858" s="3"/>
      <c r="F858" s="3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3"/>
      <c r="E859" s="3"/>
      <c r="F859" s="3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3"/>
      <c r="E860" s="3"/>
      <c r="F860" s="3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3"/>
      <c r="E861" s="3"/>
      <c r="F861" s="3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3"/>
      <c r="E862" s="3"/>
      <c r="F862" s="3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3"/>
      <c r="E863" s="3"/>
      <c r="F863" s="3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3"/>
      <c r="E864" s="3"/>
      <c r="F864" s="3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3"/>
      <c r="E865" s="3"/>
      <c r="F865" s="3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3"/>
      <c r="E866" s="3"/>
      <c r="F866" s="3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3"/>
      <c r="E867" s="3"/>
      <c r="F867" s="3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3"/>
      <c r="E868" s="3"/>
      <c r="F868" s="3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3"/>
      <c r="E869" s="3"/>
      <c r="F869" s="3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3"/>
      <c r="E870" s="3"/>
      <c r="F870" s="3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3"/>
      <c r="E871" s="3"/>
      <c r="F871" s="3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3"/>
      <c r="E872" s="3"/>
      <c r="F872" s="3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3"/>
      <c r="E873" s="3"/>
      <c r="F873" s="3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3"/>
      <c r="E874" s="3"/>
      <c r="F874" s="3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3"/>
      <c r="E875" s="3"/>
      <c r="F875" s="3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3"/>
      <c r="E876" s="3"/>
      <c r="F876" s="3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3"/>
      <c r="E877" s="3"/>
      <c r="F877" s="3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3"/>
      <c r="E878" s="3"/>
      <c r="F878" s="3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3"/>
      <c r="E879" s="3"/>
      <c r="F879" s="3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3"/>
      <c r="E880" s="3"/>
      <c r="F880" s="3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3"/>
      <c r="E881" s="3"/>
      <c r="F881" s="3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3"/>
      <c r="E882" s="3"/>
      <c r="F882" s="3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3"/>
      <c r="E883" s="3"/>
      <c r="F883" s="3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3"/>
      <c r="E884" s="3"/>
      <c r="F884" s="3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3"/>
      <c r="E885" s="3"/>
      <c r="F885" s="3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3"/>
      <c r="E886" s="3"/>
      <c r="F886" s="3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3"/>
      <c r="E887" s="3"/>
      <c r="F887" s="3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3"/>
      <c r="E888" s="3"/>
      <c r="F888" s="3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3"/>
      <c r="E889" s="3"/>
      <c r="F889" s="3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3"/>
      <c r="E890" s="3"/>
      <c r="F890" s="3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3"/>
      <c r="E891" s="3"/>
      <c r="F891" s="3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3"/>
      <c r="E892" s="3"/>
      <c r="F892" s="3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3"/>
      <c r="E893" s="3"/>
      <c r="F893" s="3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3"/>
      <c r="E894" s="3"/>
      <c r="F894" s="3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3"/>
      <c r="E895" s="3"/>
      <c r="F895" s="3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3"/>
      <c r="E896" s="3"/>
      <c r="F896" s="3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3"/>
      <c r="E897" s="3"/>
      <c r="F897" s="3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3"/>
      <c r="E898" s="3"/>
      <c r="F898" s="3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3"/>
      <c r="E899" s="3"/>
      <c r="F899" s="3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3"/>
      <c r="E900" s="3"/>
      <c r="F900" s="3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3"/>
      <c r="E901" s="3"/>
      <c r="F901" s="3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3"/>
      <c r="E902" s="3"/>
      <c r="F902" s="3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3"/>
      <c r="E903" s="3"/>
      <c r="F903" s="3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3"/>
      <c r="E904" s="3"/>
      <c r="F904" s="3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3"/>
      <c r="E905" s="3"/>
      <c r="F905" s="3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3"/>
      <c r="E906" s="3"/>
      <c r="F906" s="3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3"/>
      <c r="E907" s="3"/>
      <c r="F907" s="3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3"/>
      <c r="E908" s="3"/>
      <c r="F908" s="3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3"/>
      <c r="E909" s="3"/>
      <c r="F909" s="3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3"/>
      <c r="E910" s="3"/>
      <c r="F910" s="3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3"/>
      <c r="E911" s="3"/>
      <c r="F911" s="3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3"/>
      <c r="E912" s="3"/>
      <c r="F912" s="3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3"/>
      <c r="E913" s="3"/>
      <c r="F913" s="3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3"/>
      <c r="E914" s="3"/>
      <c r="F914" s="3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3"/>
      <c r="E915" s="3"/>
      <c r="F915" s="3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3"/>
      <c r="E916" s="3"/>
      <c r="F916" s="3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3"/>
      <c r="E917" s="3"/>
      <c r="F917" s="3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3"/>
      <c r="E918" s="3"/>
      <c r="F918" s="3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3"/>
      <c r="E919" s="3"/>
      <c r="F919" s="3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3"/>
      <c r="E920" s="3"/>
      <c r="F920" s="3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3"/>
      <c r="E921" s="3"/>
      <c r="F921" s="3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3"/>
      <c r="E922" s="3"/>
      <c r="F922" s="3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3"/>
      <c r="E923" s="3"/>
      <c r="F923" s="3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3"/>
      <c r="E924" s="3"/>
      <c r="F924" s="3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3"/>
      <c r="E925" s="3"/>
      <c r="F925" s="3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3"/>
      <c r="E926" s="3"/>
      <c r="F926" s="3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3"/>
      <c r="E927" s="3"/>
      <c r="F927" s="3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3"/>
      <c r="E928" s="3"/>
      <c r="F928" s="3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3"/>
      <c r="E929" s="3"/>
      <c r="F929" s="3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3"/>
      <c r="E930" s="3"/>
      <c r="F930" s="3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3"/>
      <c r="E931" s="3"/>
      <c r="F931" s="3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3"/>
      <c r="E932" s="3"/>
      <c r="F932" s="3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3"/>
      <c r="E933" s="3"/>
      <c r="F933" s="3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3"/>
      <c r="E934" s="3"/>
      <c r="F934" s="3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3"/>
      <c r="E935" s="3"/>
      <c r="F935" s="3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3"/>
      <c r="E936" s="3"/>
      <c r="F936" s="3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3"/>
      <c r="E937" s="3"/>
      <c r="F937" s="3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3"/>
      <c r="E938" s="3"/>
      <c r="F938" s="3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3"/>
      <c r="E939" s="3"/>
      <c r="F939" s="3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3"/>
      <c r="E940" s="3"/>
      <c r="F940" s="3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3"/>
      <c r="E941" s="3"/>
      <c r="F941" s="3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3"/>
      <c r="E942" s="3"/>
      <c r="F942" s="3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3"/>
      <c r="E943" s="3"/>
      <c r="F943" s="3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3"/>
      <c r="E944" s="3"/>
      <c r="F944" s="3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3"/>
      <c r="E945" s="3"/>
      <c r="F945" s="3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3"/>
      <c r="E946" s="3"/>
      <c r="F946" s="3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3"/>
      <c r="E947" s="3"/>
      <c r="F947" s="3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3"/>
      <c r="E948" s="3"/>
      <c r="F948" s="3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3"/>
      <c r="E949" s="3"/>
      <c r="F949" s="3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3"/>
      <c r="E950" s="3"/>
      <c r="F950" s="3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3"/>
      <c r="E951" s="3"/>
      <c r="F951" s="3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3"/>
      <c r="E952" s="3"/>
      <c r="F952" s="3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3"/>
      <c r="E953" s="3"/>
      <c r="F953" s="3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3"/>
      <c r="E954" s="3"/>
      <c r="F954" s="3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3"/>
      <c r="E955" s="3"/>
      <c r="F955" s="3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3"/>
      <c r="E956" s="3"/>
      <c r="F956" s="3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3"/>
      <c r="E957" s="3"/>
      <c r="F957" s="3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3"/>
      <c r="E958" s="3"/>
      <c r="F958" s="3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3"/>
      <c r="E959" s="3"/>
      <c r="F959" s="3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3"/>
      <c r="E960" s="3"/>
      <c r="F960" s="3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3"/>
      <c r="E961" s="3"/>
      <c r="F961" s="3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3"/>
      <c r="E962" s="3"/>
      <c r="F962" s="3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3"/>
      <c r="E963" s="3"/>
      <c r="F963" s="3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3"/>
      <c r="E964" s="3"/>
      <c r="F964" s="3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3"/>
      <c r="E965" s="3"/>
      <c r="F965" s="3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3"/>
      <c r="E966" s="3"/>
      <c r="F966" s="3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3"/>
      <c r="E967" s="3"/>
      <c r="F967" s="3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3"/>
      <c r="E968" s="3"/>
      <c r="F968" s="3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</sheetData>
  <mergeCells count="11">
    <mergeCell ref="A42:D42"/>
    <mergeCell ref="A43:D43"/>
    <mergeCell ref="A44:D44"/>
    <mergeCell ref="A136:F136"/>
    <mergeCell ref="A11:F11"/>
    <mergeCell ref="A12:F12"/>
    <mergeCell ref="A14:F14"/>
    <mergeCell ref="A22:C22"/>
    <mergeCell ref="A24:D24"/>
    <mergeCell ref="A36:E36"/>
    <mergeCell ref="A37:D37"/>
  </mergeCells>
  <hyperlinks>
    <hyperlink ref="A25" location="Google_Sheet_Link_242342722" display="     3.1.1. Depreciação     "/>
    <hyperlink ref="A26" location="Google_Sheet_Link_639513693" display="     3.1.2. Remuneração do Capital     "/>
    <hyperlink ref="G51" r:id="rId1"/>
    <hyperlink ref="G64" r:id="rId2"/>
    <hyperlink ref="G87" r:id="rId3"/>
    <hyperlink ref="G88" r:id="rId4"/>
    <hyperlink ref="G94" r:id="rId5"/>
    <hyperlink ref="A138" location="Google_Sheet_Link_242342722" display="3.1.1. Depreciação"/>
    <hyperlink ref="A154" location="Google_Sheet_Link_639513693" display="3.1.2. Remuneração do Capital"/>
  </hyperlinks>
  <pageMargins left="0.905555555555556" right="0.51180555555555496" top="0.74791666666666701" bottom="0.74791666666666701" header="0" footer="0"/>
  <pageSetup paperSize="9" fitToHeight="0" orientation="portrait"/>
  <headerFooter>
    <oddFooter>&amp;R&amp;P de</oddFooter>
  </headerFooter>
  <legacy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1016"/>
  <sheetViews>
    <sheetView workbookViewId="0"/>
  </sheetViews>
  <sheetFormatPr defaultColWidth="12.6640625" defaultRowHeight="15" customHeight="1" x14ac:dyDescent="0.25"/>
  <cols>
    <col min="1" max="1" width="44.6640625" customWidth="1"/>
    <col min="2" max="2" width="16" customWidth="1"/>
    <col min="3" max="3" width="11.88671875" customWidth="1"/>
    <col min="4" max="4" width="14.77734375" customWidth="1"/>
    <col min="5" max="5" width="15.33203125" customWidth="1"/>
    <col min="6" max="6" width="13.21875" customWidth="1"/>
    <col min="7" max="7" width="39.21875" customWidth="1"/>
    <col min="8" max="8" width="9.109375" customWidth="1"/>
    <col min="9" max="9" width="14.6640625" customWidth="1"/>
    <col min="10" max="10" width="13.33203125" customWidth="1"/>
    <col min="11" max="12" width="9.109375" customWidth="1"/>
    <col min="13" max="26" width="8.6640625" customWidth="1"/>
  </cols>
  <sheetData>
    <row r="1" spans="1:26" ht="12.75" customHeight="1" x14ac:dyDescent="0.25">
      <c r="A1" s="2" t="s">
        <v>207</v>
      </c>
      <c r="B1" s="1"/>
      <c r="C1" s="1"/>
      <c r="D1" s="3"/>
      <c r="E1" s="3"/>
      <c r="F1" s="3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5">
      <c r="A2" s="4" t="s">
        <v>208</v>
      </c>
      <c r="B2" s="1"/>
      <c r="C2" s="1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5">
      <c r="A3" s="4" t="s">
        <v>209</v>
      </c>
      <c r="B3" s="1"/>
      <c r="C3" s="1"/>
      <c r="D3" s="3"/>
      <c r="E3" s="3"/>
      <c r="F3" s="3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5">
      <c r="A4" s="4" t="s">
        <v>210</v>
      </c>
      <c r="B4" s="1"/>
      <c r="C4" s="1"/>
      <c r="D4" s="3"/>
      <c r="E4" s="3"/>
      <c r="F4" s="3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23" t="s">
        <v>211</v>
      </c>
      <c r="B5" s="1"/>
      <c r="C5" s="224"/>
      <c r="D5" s="224"/>
      <c r="E5" s="224"/>
      <c r="F5" s="224"/>
      <c r="G5" s="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235" t="s">
        <v>212</v>
      </c>
      <c r="B6" s="224"/>
      <c r="C6" s="224"/>
      <c r="D6" s="224"/>
      <c r="E6" s="224"/>
      <c r="F6" s="224"/>
      <c r="G6" s="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5">
      <c r="A7" s="1"/>
      <c r="B7" s="224"/>
      <c r="C7" s="224"/>
      <c r="D7" s="224"/>
      <c r="E7" s="224"/>
      <c r="F7" s="224"/>
      <c r="G7" s="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5">
      <c r="A8" s="4" t="s">
        <v>213</v>
      </c>
      <c r="B8" s="224"/>
      <c r="C8" s="224"/>
      <c r="D8" s="224"/>
      <c r="E8" s="224"/>
      <c r="F8" s="224"/>
      <c r="G8" s="3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5">
      <c r="A9" s="4" t="s">
        <v>214</v>
      </c>
      <c r="B9" s="224"/>
      <c r="C9" s="224"/>
      <c r="D9" s="224"/>
      <c r="E9" s="224"/>
      <c r="F9" s="22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25">
      <c r="A10" s="1"/>
      <c r="B10" s="224"/>
      <c r="C10" s="224"/>
      <c r="D10" s="3"/>
      <c r="E10" s="3"/>
      <c r="F10" s="3"/>
      <c r="G10" s="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5">
      <c r="A11" s="674" t="s">
        <v>560</v>
      </c>
      <c r="B11" s="559"/>
      <c r="C11" s="559"/>
      <c r="D11" s="559"/>
      <c r="E11" s="559"/>
      <c r="F11" s="632"/>
      <c r="G11" s="233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 ht="21.75" customHeight="1" x14ac:dyDescent="0.25">
      <c r="A12" s="675" t="s">
        <v>216</v>
      </c>
      <c r="B12" s="676"/>
      <c r="C12" s="676"/>
      <c r="D12" s="676"/>
      <c r="E12" s="676"/>
      <c r="F12" s="677"/>
      <c r="G12" s="233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0.5" customHeight="1" x14ac:dyDescent="0.25">
      <c r="A13" s="236"/>
      <c r="B13" s="224"/>
      <c r="C13" s="224"/>
      <c r="D13" s="3"/>
      <c r="E13" s="3"/>
      <c r="F13" s="237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678" t="s">
        <v>217</v>
      </c>
      <c r="B14" s="618"/>
      <c r="C14" s="618"/>
      <c r="D14" s="618"/>
      <c r="E14" s="618"/>
      <c r="F14" s="619"/>
      <c r="G14" s="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238" t="s">
        <v>218</v>
      </c>
      <c r="B15" s="239"/>
      <c r="C15" s="239"/>
      <c r="D15" s="240"/>
      <c r="E15" s="241" t="s">
        <v>219</v>
      </c>
      <c r="F15" s="242" t="s">
        <v>220</v>
      </c>
      <c r="G15" s="3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243" t="str">
        <f>A50</f>
        <v>1. Mão-de-obra</v>
      </c>
      <c r="B16" s="244"/>
      <c r="C16" s="244"/>
      <c r="D16" s="244"/>
      <c r="E16" s="245">
        <f>+F94</f>
        <v>121022.19209106894</v>
      </c>
      <c r="F16" s="246">
        <f t="shared" ref="F16:F31" si="0">IFERROR(E16/$E$35,0)</f>
        <v>0.48695348184799175</v>
      </c>
      <c r="G16" s="31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15.75" customHeight="1" x14ac:dyDescent="0.25">
      <c r="A17" s="247" t="str">
        <f>A52</f>
        <v>1.1. Operários/Agentes de Limpeza</v>
      </c>
      <c r="B17" s="248"/>
      <c r="C17" s="248"/>
      <c r="D17" s="248"/>
      <c r="E17" s="249">
        <f>F60</f>
        <v>84835.980069151497</v>
      </c>
      <c r="F17" s="250">
        <f t="shared" si="0"/>
        <v>0.34135207078032087</v>
      </c>
      <c r="G17" s="3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247" t="str">
        <f>A62</f>
        <v>1.2. Motorista Caminhão - Encarregado de Equipe</v>
      </c>
      <c r="B18" s="248"/>
      <c r="C18" s="248"/>
      <c r="D18" s="248"/>
      <c r="E18" s="249">
        <f>F72</f>
        <v>17056.421616148204</v>
      </c>
      <c r="F18" s="250">
        <f t="shared" si="0"/>
        <v>6.8629428622485278E-2</v>
      </c>
      <c r="G18" s="3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247" t="str">
        <f>A74</f>
        <v>1.3. Vale Transporte</v>
      </c>
      <c r="B19" s="248"/>
      <c r="C19" s="248"/>
      <c r="D19" s="248"/>
      <c r="E19" s="249">
        <f>F80</f>
        <v>4023.3954057692313</v>
      </c>
      <c r="F19" s="250">
        <f t="shared" si="0"/>
        <v>1.6188819321800437E-2</v>
      </c>
      <c r="G19" s="3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247" t="str">
        <f>A82</f>
        <v>1.4. Vale-refeição (diário)</v>
      </c>
      <c r="B20" s="248"/>
      <c r="C20" s="248"/>
      <c r="D20" s="248"/>
      <c r="E20" s="249">
        <f>F86</f>
        <v>14730.345000000001</v>
      </c>
      <c r="F20" s="250">
        <f t="shared" si="0"/>
        <v>5.9270061652614052E-2</v>
      </c>
      <c r="G20" s="3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247" t="str">
        <f>A88</f>
        <v>1.5. Auxílio Alimentação (mensal)</v>
      </c>
      <c r="B21" s="248"/>
      <c r="C21" s="248"/>
      <c r="D21" s="248"/>
      <c r="E21" s="249">
        <f>F92</f>
        <v>376.04999999999995</v>
      </c>
      <c r="F21" s="250">
        <f t="shared" si="0"/>
        <v>1.5131014707710857E-3</v>
      </c>
      <c r="G21" s="3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679" t="str">
        <f>A96</f>
        <v>2. Uniformes e Equipamentos de Proteção Individual</v>
      </c>
      <c r="B22" s="544"/>
      <c r="C22" s="544"/>
      <c r="D22" s="244"/>
      <c r="E22" s="245">
        <f>+F133</f>
        <v>3402.0675000000006</v>
      </c>
      <c r="F22" s="246">
        <f t="shared" si="0"/>
        <v>1.3688800260370995E-2</v>
      </c>
      <c r="G22" s="31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</row>
    <row r="23" spans="1:26" ht="15.75" customHeight="1" x14ac:dyDescent="0.25">
      <c r="A23" s="251" t="str">
        <f>A135</f>
        <v>3. Veículos e Equipamentos</v>
      </c>
      <c r="B23" s="252"/>
      <c r="C23" s="244"/>
      <c r="D23" s="244"/>
      <c r="E23" s="245">
        <f>+F207</f>
        <v>65600.654451268842</v>
      </c>
      <c r="F23" s="246">
        <f t="shared" si="0"/>
        <v>0.26395544936513943</v>
      </c>
      <c r="G23" s="31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</row>
    <row r="24" spans="1:26" ht="32.25" customHeight="1" x14ac:dyDescent="0.25">
      <c r="A24" s="680" t="str">
        <f>A45</f>
        <v xml:space="preserve">3.1. Caminhão toco, Pot. Min. 150 CV com carroceria fixa, aberta, de madeira, e com cabine suplementar para 6 passageiros, com capacidade total de no mínimo 08 passageiros. (2 na cabine frontal, 6 na cabine suplementar)
</v>
      </c>
      <c r="B24" s="544"/>
      <c r="C24" s="544"/>
      <c r="D24" s="562"/>
      <c r="E24" s="249">
        <f>SUM(E25:E30)</f>
        <v>51591.714451268846</v>
      </c>
      <c r="F24" s="250">
        <f t="shared" si="0"/>
        <v>0.20758808407343912</v>
      </c>
      <c r="G24" s="3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254" t="s">
        <v>221</v>
      </c>
      <c r="B25" s="255"/>
      <c r="C25" s="248"/>
      <c r="D25" s="248"/>
      <c r="E25" s="249">
        <f>F148</f>
        <v>8733.5303770357132</v>
      </c>
      <c r="F25" s="250">
        <f t="shared" si="0"/>
        <v>3.5140852701812775E-2</v>
      </c>
      <c r="G25" s="3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254" t="s">
        <v>222</v>
      </c>
      <c r="B26" s="255"/>
      <c r="C26" s="248"/>
      <c r="D26" s="248"/>
      <c r="E26" s="249">
        <f>F159</f>
        <v>11092.072476911699</v>
      </c>
      <c r="F26" s="250">
        <f t="shared" si="0"/>
        <v>4.4630850096302549E-2</v>
      </c>
      <c r="G26" s="3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256" t="str">
        <f>A161</f>
        <v>3.1.3. Impostos e Seguros - Caminhão</v>
      </c>
      <c r="B27" s="255"/>
      <c r="C27" s="248"/>
      <c r="D27" s="248"/>
      <c r="E27" s="249">
        <f>F167</f>
        <v>1194.8133249999998</v>
      </c>
      <c r="F27" s="250">
        <f t="shared" si="0"/>
        <v>4.807535698323072E-3</v>
      </c>
      <c r="G27" s="3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256" t="str">
        <f>A169</f>
        <v>3.1.4. Consumos</v>
      </c>
      <c r="B28" s="255"/>
      <c r="C28" s="248"/>
      <c r="D28" s="248"/>
      <c r="E28" s="249">
        <f>F177</f>
        <v>26115.996093750004</v>
      </c>
      <c r="F28" s="250">
        <f t="shared" si="0"/>
        <v>0.10508217550885539</v>
      </c>
      <c r="G28" s="3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256" t="str">
        <f>A179</f>
        <v>3.1.5. Manutenção</v>
      </c>
      <c r="B29" s="255"/>
      <c r="C29" s="248"/>
      <c r="D29" s="248"/>
      <c r="E29" s="249">
        <f>F182</f>
        <v>4345.7606785714288</v>
      </c>
      <c r="F29" s="250">
        <f t="shared" si="0"/>
        <v>1.7485911113856088E-2</v>
      </c>
      <c r="G29" s="3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256" t="str">
        <f>A184</f>
        <v>3.1.6. Pneus</v>
      </c>
      <c r="B30" s="255"/>
      <c r="C30" s="248"/>
      <c r="D30" s="248"/>
      <c r="E30" s="249">
        <f>F191</f>
        <v>109.5415</v>
      </c>
      <c r="F30" s="250">
        <f t="shared" si="0"/>
        <v>4.407589542892459E-4</v>
      </c>
      <c r="G30" s="3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256" t="str">
        <f>A193</f>
        <v>3.1.7. Locação de Banheiro Químico</v>
      </c>
      <c r="B31" s="252"/>
      <c r="C31" s="244"/>
      <c r="D31" s="244"/>
      <c r="E31" s="245">
        <f>F195</f>
        <v>13662.000000000002</v>
      </c>
      <c r="F31" s="250">
        <f t="shared" si="0"/>
        <v>5.4971392883059647E-2</v>
      </c>
      <c r="G31" s="31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</row>
    <row r="32" spans="1:26" ht="15.75" customHeight="1" x14ac:dyDescent="0.25">
      <c r="A32" s="256" t="str">
        <f>A197</f>
        <v>3.1.8. Monitoramento da Frota</v>
      </c>
      <c r="B32" s="252"/>
      <c r="C32" s="244"/>
      <c r="D32" s="244"/>
      <c r="E32" s="245"/>
      <c r="F32" s="250"/>
      <c r="G32" s="31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</row>
    <row r="33" spans="1:26" ht="15.75" customHeight="1" x14ac:dyDescent="0.25">
      <c r="A33" s="251" t="str">
        <f>A209</f>
        <v>4. Ferramentas, Materiais de Consumo e EPC</v>
      </c>
      <c r="B33" s="252"/>
      <c r="C33" s="244"/>
      <c r="D33" s="244"/>
      <c r="E33" s="245">
        <f>+F219</f>
        <v>9053.3200000000015</v>
      </c>
      <c r="F33" s="246">
        <f t="shared" ref="F33:F34" si="1">IFERROR(E33/$E$35,0)</f>
        <v>3.6427580926369607E-2</v>
      </c>
      <c r="G33" s="31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</row>
    <row r="34" spans="1:26" ht="15.75" customHeight="1" x14ac:dyDescent="0.25">
      <c r="A34" s="251" t="str">
        <f>A223</f>
        <v>5. Benefícios e Despesas Indiretas - BDI</v>
      </c>
      <c r="B34" s="252"/>
      <c r="C34" s="244"/>
      <c r="D34" s="244"/>
      <c r="E34" s="258">
        <f>+F229</f>
        <v>49451.033336116707</v>
      </c>
      <c r="F34" s="246">
        <f t="shared" si="1"/>
        <v>0.19897468760012815</v>
      </c>
      <c r="G34" s="31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</row>
    <row r="35" spans="1:26" ht="15.75" customHeight="1" x14ac:dyDescent="0.25">
      <c r="A35" s="259" t="s">
        <v>231</v>
      </c>
      <c r="B35" s="260"/>
      <c r="C35" s="261"/>
      <c r="D35" s="261"/>
      <c r="E35" s="262">
        <f t="shared" ref="E35:F35" si="2">E16+E22+E23+E33+E34</f>
        <v>248529.2673784545</v>
      </c>
      <c r="F35" s="263">
        <f t="shared" si="2"/>
        <v>1</v>
      </c>
      <c r="G35" s="3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1"/>
      <c r="B36" s="1"/>
      <c r="C36" s="1"/>
      <c r="D36" s="3"/>
      <c r="E36" s="3"/>
      <c r="F36" s="3"/>
      <c r="G36" s="3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5">
      <c r="A37" s="1"/>
      <c r="B37" s="1"/>
      <c r="C37" s="1"/>
      <c r="D37" s="3"/>
      <c r="E37" s="3"/>
      <c r="F37" s="3"/>
      <c r="G37" s="3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5">
      <c r="A38" s="678" t="s">
        <v>232</v>
      </c>
      <c r="B38" s="618"/>
      <c r="C38" s="618"/>
      <c r="D38" s="618"/>
      <c r="E38" s="619"/>
      <c r="F38" s="3"/>
      <c r="G38" s="3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5">
      <c r="A39" s="684" t="s">
        <v>233</v>
      </c>
      <c r="B39" s="618"/>
      <c r="C39" s="618"/>
      <c r="D39" s="685"/>
      <c r="E39" s="264" t="s">
        <v>55</v>
      </c>
      <c r="F39" s="3"/>
      <c r="G39" s="3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5">
      <c r="A40" s="265" t="str">
        <f>+A52</f>
        <v>1.1. Operários/Agentes de Limpeza</v>
      </c>
      <c r="B40" s="239"/>
      <c r="C40" s="239"/>
      <c r="D40" s="266"/>
      <c r="E40" s="267">
        <f>C59</f>
        <v>21</v>
      </c>
      <c r="F40" s="3"/>
      <c r="G40" s="3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5">
      <c r="A41" s="268" t="str">
        <f>A62</f>
        <v>1.2. Motorista Caminhão - Encarregado de Equipe</v>
      </c>
      <c r="B41" s="269"/>
      <c r="C41" s="269"/>
      <c r="D41" s="270"/>
      <c r="E41" s="271">
        <f>C71</f>
        <v>3</v>
      </c>
      <c r="F41" s="3"/>
      <c r="G41" s="3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5">
      <c r="A42" s="272" t="s">
        <v>234</v>
      </c>
      <c r="B42" s="273"/>
      <c r="C42" s="273"/>
      <c r="D42" s="274"/>
      <c r="E42" s="275">
        <f>SUM(E40:E41)</f>
        <v>24</v>
      </c>
      <c r="F42" s="3"/>
      <c r="G42" s="3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5">
      <c r="A43" s="276"/>
      <c r="B43" s="122"/>
      <c r="C43" s="3"/>
      <c r="D43" s="3"/>
      <c r="E43" s="3"/>
      <c r="F43" s="3"/>
      <c r="G43" s="3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5">
      <c r="A44" s="686" t="s">
        <v>235</v>
      </c>
      <c r="B44" s="590"/>
      <c r="C44" s="590"/>
      <c r="D44" s="574"/>
      <c r="E44" s="264" t="s">
        <v>55</v>
      </c>
      <c r="F44" s="1"/>
      <c r="G44" s="3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2.25" customHeight="1" x14ac:dyDescent="0.25">
      <c r="A45" s="680" t="str">
        <f>A137</f>
        <v xml:space="preserve">3.1. Caminhão toco, Pot. Min. 150 CV com carroceria fixa, aberta, de madeira, e com cabine suplementar para 6 passageiros, com capacidade total de no mínimo 08 passageiros. (2 na cabine frontal, 6 na cabine suplementar)
</v>
      </c>
      <c r="B45" s="544"/>
      <c r="C45" s="544"/>
      <c r="D45" s="562"/>
      <c r="E45" s="277">
        <f>C147</f>
        <v>3</v>
      </c>
      <c r="F45" s="1"/>
      <c r="G45" s="3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5">
      <c r="A46" s="681" t="s">
        <v>236</v>
      </c>
      <c r="B46" s="618"/>
      <c r="C46" s="618"/>
      <c r="D46" s="618"/>
      <c r="E46" s="285">
        <f>SUM(E45)</f>
        <v>3</v>
      </c>
      <c r="F46" s="1"/>
      <c r="G46" s="3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5">
      <c r="A47" s="3"/>
      <c r="B47" s="3"/>
      <c r="C47" s="3"/>
      <c r="D47" s="1"/>
      <c r="E47" s="120"/>
      <c r="F47" s="1"/>
      <c r="G47" s="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286" t="s">
        <v>237</v>
      </c>
      <c r="B48" s="287">
        <v>1</v>
      </c>
      <c r="C48" s="31"/>
      <c r="D48" s="32"/>
      <c r="E48" s="219"/>
      <c r="F48" s="32"/>
      <c r="G48" s="31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</row>
    <row r="49" spans="1:26" ht="15.75" customHeight="1" x14ac:dyDescent="0.25">
      <c r="A49" s="3"/>
      <c r="B49" s="3"/>
      <c r="C49" s="3"/>
      <c r="D49" s="1"/>
      <c r="E49" s="158"/>
      <c r="F49" s="1"/>
      <c r="G49" s="3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32" t="s">
        <v>238</v>
      </c>
      <c r="B50" s="1"/>
      <c r="C50" s="1"/>
      <c r="D50" s="3"/>
      <c r="E50" s="3"/>
      <c r="F50" s="3"/>
      <c r="G50" s="3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1.25" customHeight="1" x14ac:dyDescent="0.25">
      <c r="A51" s="1"/>
      <c r="B51" s="1"/>
      <c r="C51" s="1"/>
      <c r="D51" s="3"/>
      <c r="E51" s="3"/>
      <c r="F51" s="3"/>
      <c r="G51" s="3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25">
      <c r="A52" s="1" t="s">
        <v>239</v>
      </c>
      <c r="B52" s="1"/>
      <c r="C52" s="1"/>
      <c r="D52" s="3"/>
      <c r="E52" s="3"/>
      <c r="F52" s="3"/>
      <c r="G52" s="3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25">
      <c r="A53" s="288" t="s">
        <v>240</v>
      </c>
      <c r="B53" s="289" t="s">
        <v>105</v>
      </c>
      <c r="C53" s="289" t="s">
        <v>55</v>
      </c>
      <c r="D53" s="290" t="s">
        <v>241</v>
      </c>
      <c r="E53" s="290" t="s">
        <v>242</v>
      </c>
      <c r="F53" s="291" t="s">
        <v>561</v>
      </c>
      <c r="G53" s="292" t="s">
        <v>562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293" t="s">
        <v>245</v>
      </c>
      <c r="B54" s="294" t="s">
        <v>246</v>
      </c>
      <c r="C54" s="294">
        <v>1</v>
      </c>
      <c r="D54" s="295">
        <v>1685.25</v>
      </c>
      <c r="E54" s="296">
        <f>C54*D54</f>
        <v>1685.25</v>
      </c>
      <c r="F54" s="3"/>
      <c r="G54" s="3" t="s">
        <v>247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297" t="s">
        <v>248</v>
      </c>
      <c r="B55" s="298" t="s">
        <v>220</v>
      </c>
      <c r="C55" s="298">
        <v>40</v>
      </c>
      <c r="D55" s="299">
        <f>SUM(E54)</f>
        <v>1685.25</v>
      </c>
      <c r="E55" s="299">
        <f>C55*D55/100</f>
        <v>674.1</v>
      </c>
      <c r="F55" s="3"/>
      <c r="G55" s="3" t="s">
        <v>249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300" t="s">
        <v>250</v>
      </c>
      <c r="B56" s="143"/>
      <c r="C56" s="143"/>
      <c r="D56" s="30"/>
      <c r="E56" s="301">
        <f>SUM(E54:E55)</f>
        <v>2359.35</v>
      </c>
      <c r="F56" s="3"/>
      <c r="G56" s="3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297" t="s">
        <v>251</v>
      </c>
      <c r="B57" s="298" t="s">
        <v>220</v>
      </c>
      <c r="C57" s="302">
        <f>'7.Encargos Sociais'!$C$37*100</f>
        <v>71.22548900000001</v>
      </c>
      <c r="D57" s="299">
        <f>E56</f>
        <v>2359.35</v>
      </c>
      <c r="E57" s="299">
        <f>D57*C57/100</f>
        <v>1680.4585747215001</v>
      </c>
      <c r="F57" s="3"/>
      <c r="G57" s="3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300" t="s">
        <v>252</v>
      </c>
      <c r="B58" s="143"/>
      <c r="C58" s="143"/>
      <c r="D58" s="30"/>
      <c r="E58" s="301">
        <f>E56+E57</f>
        <v>4039.8085747215</v>
      </c>
      <c r="F58" s="3"/>
      <c r="G58" s="3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297" t="s">
        <v>253</v>
      </c>
      <c r="B59" s="298" t="s">
        <v>254</v>
      </c>
      <c r="C59" s="303">
        <f>'0. Qtdades e Custos'!F19</f>
        <v>21</v>
      </c>
      <c r="D59" s="299">
        <f>E58</f>
        <v>4039.8085747215</v>
      </c>
      <c r="E59" s="299">
        <f>C59*D59</f>
        <v>84835.980069151497</v>
      </c>
      <c r="F59" s="3"/>
      <c r="G59" s="3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25">
      <c r="A60" s="1"/>
      <c r="B60" s="1"/>
      <c r="C60" s="1"/>
      <c r="D60" s="206" t="s">
        <v>255</v>
      </c>
      <c r="E60" s="304">
        <f>$B$48</f>
        <v>1</v>
      </c>
      <c r="F60" s="305">
        <f>E59*E60</f>
        <v>84835.980069151497</v>
      </c>
      <c r="G60" s="3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1.25" customHeight="1" x14ac:dyDescent="0.25">
      <c r="A61" s="1"/>
      <c r="B61" s="1"/>
      <c r="C61" s="1"/>
      <c r="D61" s="3"/>
      <c r="E61" s="3"/>
      <c r="F61" s="3"/>
      <c r="G61" s="3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 t="s">
        <v>563</v>
      </c>
      <c r="B62" s="1"/>
      <c r="C62" s="1"/>
      <c r="D62" s="3"/>
      <c r="E62" s="3"/>
      <c r="F62" s="3"/>
      <c r="G62" s="3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288" t="s">
        <v>240</v>
      </c>
      <c r="B63" s="289" t="s">
        <v>105</v>
      </c>
      <c r="C63" s="289" t="s">
        <v>55</v>
      </c>
      <c r="D63" s="290" t="s">
        <v>241</v>
      </c>
      <c r="E63" s="290" t="s">
        <v>242</v>
      </c>
      <c r="F63" s="291" t="s">
        <v>564</v>
      </c>
      <c r="G63" s="292" t="s">
        <v>565</v>
      </c>
      <c r="H63" s="152"/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52"/>
      <c r="X63" s="152"/>
      <c r="Y63" s="152"/>
      <c r="Z63" s="152"/>
    </row>
    <row r="64" spans="1:26" ht="12.75" customHeight="1" x14ac:dyDescent="0.25">
      <c r="A64" s="293" t="s">
        <v>265</v>
      </c>
      <c r="B64" s="294" t="s">
        <v>246</v>
      </c>
      <c r="C64" s="294">
        <v>1</v>
      </c>
      <c r="D64" s="295">
        <f>2213.64*1.5</f>
        <v>3320.46</v>
      </c>
      <c r="E64" s="296">
        <f>C64*D64</f>
        <v>3320.46</v>
      </c>
      <c r="F64" s="3"/>
      <c r="G64" s="3" t="s">
        <v>566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293" t="s">
        <v>266</v>
      </c>
      <c r="B65" s="294" t="s">
        <v>246</v>
      </c>
      <c r="C65" s="298">
        <v>1</v>
      </c>
      <c r="D65" s="295">
        <v>1518</v>
      </c>
      <c r="E65" s="296"/>
      <c r="F65" s="3"/>
      <c r="G65" s="3" t="s">
        <v>260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297" t="s">
        <v>267</v>
      </c>
      <c r="B66" s="298"/>
      <c r="C66" s="306"/>
      <c r="D66" s="299"/>
      <c r="E66" s="299"/>
      <c r="F66" s="3"/>
      <c r="G66" s="3" t="s">
        <v>493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297" t="s">
        <v>248</v>
      </c>
      <c r="B67" s="298" t="s">
        <v>220</v>
      </c>
      <c r="C67" s="303">
        <v>40</v>
      </c>
      <c r="D67" s="299">
        <f>IF(C66=2,SUM(E64:E65),IF(C66=1,(SUM(E64:E65))*D65/D64,0))</f>
        <v>0</v>
      </c>
      <c r="E67" s="299">
        <f>C67*D67/100</f>
        <v>0</v>
      </c>
      <c r="F67" s="3"/>
      <c r="G67" s="3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307" t="s">
        <v>250</v>
      </c>
      <c r="B68" s="143"/>
      <c r="C68" s="143"/>
      <c r="D68" s="30"/>
      <c r="E68" s="308">
        <f>SUM(E64:E67)</f>
        <v>3320.46</v>
      </c>
      <c r="F68" s="31"/>
      <c r="G68" s="31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</row>
    <row r="69" spans="1:26" ht="12.75" customHeight="1" x14ac:dyDescent="0.25">
      <c r="A69" s="297" t="s">
        <v>251</v>
      </c>
      <c r="B69" s="298" t="s">
        <v>220</v>
      </c>
      <c r="C69" s="302">
        <f>'7.Encargos Sociais'!$C$37*100</f>
        <v>71.22548900000001</v>
      </c>
      <c r="D69" s="299">
        <f>E68</f>
        <v>3320.46</v>
      </c>
      <c r="E69" s="299">
        <f>D69*C69/100</f>
        <v>2365.0138720494001</v>
      </c>
      <c r="F69" s="3"/>
      <c r="G69" s="3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307" t="s">
        <v>268</v>
      </c>
      <c r="B70" s="309"/>
      <c r="C70" s="309"/>
      <c r="D70" s="310"/>
      <c r="E70" s="308">
        <f>E68+E69</f>
        <v>5685.4738720494006</v>
      </c>
      <c r="F70" s="31"/>
      <c r="G70" s="31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</row>
    <row r="71" spans="1:26" ht="12.75" customHeight="1" x14ac:dyDescent="0.25">
      <c r="A71" s="297" t="s">
        <v>253</v>
      </c>
      <c r="B71" s="298" t="s">
        <v>254</v>
      </c>
      <c r="C71" s="303">
        <f>'0. Qtdades e Custos'!F23</f>
        <v>3</v>
      </c>
      <c r="D71" s="299">
        <f>E70</f>
        <v>5685.4738720494006</v>
      </c>
      <c r="E71" s="299">
        <f>C71*D71</f>
        <v>17056.421616148204</v>
      </c>
      <c r="F71" s="3"/>
      <c r="G71" s="3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206" t="s">
        <v>255</v>
      </c>
      <c r="E72" s="304">
        <f>$B$48</f>
        <v>1</v>
      </c>
      <c r="F72" s="305">
        <f>E71*E72</f>
        <v>17056.421616148204</v>
      </c>
      <c r="G72" s="3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1.25" customHeight="1" x14ac:dyDescent="0.25">
      <c r="A73" s="1"/>
      <c r="B73" s="1"/>
      <c r="C73" s="1"/>
      <c r="D73" s="3"/>
      <c r="E73" s="3"/>
      <c r="F73" s="3"/>
      <c r="G73" s="3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 t="s">
        <v>534</v>
      </c>
      <c r="B74" s="311"/>
      <c r="C74" s="1"/>
      <c r="D74" s="1"/>
      <c r="E74" s="1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288" t="s">
        <v>240</v>
      </c>
      <c r="B75" s="289" t="s">
        <v>105</v>
      </c>
      <c r="C75" s="289" t="s">
        <v>55</v>
      </c>
      <c r="D75" s="290" t="s">
        <v>241</v>
      </c>
      <c r="E75" s="290" t="s">
        <v>242</v>
      </c>
      <c r="F75" s="291" t="s">
        <v>567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297" t="s">
        <v>277</v>
      </c>
      <c r="B76" s="298" t="s">
        <v>278</v>
      </c>
      <c r="C76" s="312">
        <v>1</v>
      </c>
      <c r="D76" s="313">
        <v>5.5</v>
      </c>
      <c r="E76" s="299"/>
      <c r="F76" s="3"/>
      <c r="G76" s="1" t="s">
        <v>279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297" t="s">
        <v>280</v>
      </c>
      <c r="B77" s="298" t="s">
        <v>281</v>
      </c>
      <c r="C77" s="314">
        <v>25.25</v>
      </c>
      <c r="D77" s="299"/>
      <c r="E77" s="299"/>
      <c r="F77" s="3"/>
      <c r="G77" s="1" t="s">
        <v>282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297" t="str">
        <f>A52</f>
        <v>1.1. Operários/Agentes de Limpeza</v>
      </c>
      <c r="B78" s="298" t="s">
        <v>283</v>
      </c>
      <c r="C78" s="315">
        <f>$C$77*2*(C59)</f>
        <v>1060.5</v>
      </c>
      <c r="D78" s="296">
        <f>IFERROR((($C$77*2*$D$76)-(E54*0.06*$C$77/26))/($C$77*2),"-")</f>
        <v>3.5554807692307695</v>
      </c>
      <c r="E78" s="299">
        <f t="shared" ref="E78:E79" si="3">IFERROR(C78*D78,"-")</f>
        <v>3770.5873557692312</v>
      </c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297" t="str">
        <f>A62</f>
        <v>1.2. Motorista Caminhão - Encarregado de Equipe</v>
      </c>
      <c r="B79" s="298" t="s">
        <v>283</v>
      </c>
      <c r="C79" s="315">
        <f>$C$77*2*(C71)</f>
        <v>151.5</v>
      </c>
      <c r="D79" s="296">
        <f>IFERROR((($C$77*2*$D$76)-(E64*0.06*$C$77/26))/($C$77*2),"-")</f>
        <v>1.6687000000000001</v>
      </c>
      <c r="E79" s="299">
        <f t="shared" si="3"/>
        <v>252.80805000000001</v>
      </c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3"/>
      <c r="E80" s="3"/>
      <c r="F80" s="317">
        <f>SUM(E78:E79)</f>
        <v>4023.3954057692313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1.25" customHeight="1" x14ac:dyDescent="0.25">
      <c r="A81" s="1"/>
      <c r="B81" s="1"/>
      <c r="C81" s="1"/>
      <c r="D81" s="3"/>
      <c r="E81" s="3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 t="s">
        <v>536</v>
      </c>
      <c r="B82" s="1"/>
      <c r="C82" s="1"/>
      <c r="D82" s="3"/>
      <c r="E82" s="3"/>
      <c r="F82" s="3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288" t="s">
        <v>240</v>
      </c>
      <c r="B83" s="289" t="s">
        <v>105</v>
      </c>
      <c r="C83" s="289" t="s">
        <v>55</v>
      </c>
      <c r="D83" s="290" t="s">
        <v>241</v>
      </c>
      <c r="E83" s="290" t="s">
        <v>242</v>
      </c>
      <c r="F83" s="291" t="s">
        <v>568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297" t="str">
        <f t="shared" ref="A84:A85" si="4">+A78</f>
        <v>1.1. Operários/Agentes de Limpeza</v>
      </c>
      <c r="B84" s="298" t="s">
        <v>286</v>
      </c>
      <c r="C84" s="315">
        <f t="shared" ref="C84:C85" si="5">$C$77*(E40)</f>
        <v>530.25</v>
      </c>
      <c r="D84" s="318">
        <v>25.42</v>
      </c>
      <c r="E84" s="304">
        <f t="shared" ref="E84:E85" si="6">C84*D84</f>
        <v>13478.955000000002</v>
      </c>
      <c r="F84" s="31"/>
      <c r="G84" s="292" t="s">
        <v>569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297" t="str">
        <f t="shared" si="4"/>
        <v>1.2. Motorista Caminhão - Encarregado de Equipe</v>
      </c>
      <c r="B85" s="298" t="s">
        <v>286</v>
      </c>
      <c r="C85" s="315">
        <f t="shared" si="5"/>
        <v>75.75</v>
      </c>
      <c r="D85" s="318">
        <v>16.52</v>
      </c>
      <c r="E85" s="304">
        <f t="shared" si="6"/>
        <v>1251.3899999999999</v>
      </c>
      <c r="F85" s="31"/>
      <c r="G85" s="292" t="s">
        <v>570</v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3"/>
      <c r="E86" s="3"/>
      <c r="F86" s="317">
        <f>SUM(E84:E85)</f>
        <v>14730.345000000001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3"/>
      <c r="E87" s="3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 t="s">
        <v>540</v>
      </c>
      <c r="B88" s="1"/>
      <c r="C88" s="1"/>
      <c r="D88" s="3"/>
      <c r="E88" s="3"/>
      <c r="F88" s="3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288" t="s">
        <v>240</v>
      </c>
      <c r="B89" s="289" t="s">
        <v>105</v>
      </c>
      <c r="C89" s="289" t="s">
        <v>55</v>
      </c>
      <c r="D89" s="290" t="s">
        <v>241</v>
      </c>
      <c r="E89" s="290" t="s">
        <v>242</v>
      </c>
      <c r="F89" s="291" t="s">
        <v>571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297" t="str">
        <f t="shared" ref="A90:A91" si="7">+A84</f>
        <v>1.1. Operários/Agentes de Limpeza</v>
      </c>
      <c r="B90" s="298" t="s">
        <v>286</v>
      </c>
      <c r="C90" s="315">
        <f t="shared" ref="C90:C91" si="8">E40</f>
        <v>21</v>
      </c>
      <c r="D90" s="318">
        <v>0</v>
      </c>
      <c r="E90" s="304">
        <f t="shared" ref="E90:E91" si="9">C90*D90</f>
        <v>0</v>
      </c>
      <c r="F90" s="3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297" t="str">
        <f t="shared" si="7"/>
        <v>1.2. Motorista Caminhão - Encarregado de Equipe</v>
      </c>
      <c r="B91" s="298" t="s">
        <v>286</v>
      </c>
      <c r="C91" s="315">
        <f t="shared" si="8"/>
        <v>3</v>
      </c>
      <c r="D91" s="318">
        <v>125.35</v>
      </c>
      <c r="E91" s="304">
        <f t="shared" si="9"/>
        <v>376.04999999999995</v>
      </c>
      <c r="F91" s="31"/>
      <c r="G91" s="292" t="s">
        <v>572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206" t="s">
        <v>255</v>
      </c>
      <c r="E92" s="304">
        <f>$B$48</f>
        <v>1</v>
      </c>
      <c r="F92" s="317">
        <f>SUM(E90:E91)*E92</f>
        <v>376.04999999999995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3"/>
      <c r="E93" s="3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321" t="s">
        <v>295</v>
      </c>
      <c r="B94" s="322"/>
      <c r="C94" s="322"/>
      <c r="D94" s="261"/>
      <c r="E94" s="323"/>
      <c r="F94" s="317">
        <f>F60+F72+F80+F86+F92</f>
        <v>121022.19209106894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3"/>
      <c r="E95" s="3"/>
      <c r="F95" s="3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32" t="s">
        <v>296</v>
      </c>
      <c r="B96" s="1"/>
      <c r="C96" s="1"/>
      <c r="D96" s="3"/>
      <c r="E96" s="3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1.25" customHeight="1" x14ac:dyDescent="0.25">
      <c r="A97" s="1"/>
      <c r="B97" s="1"/>
      <c r="C97" s="1"/>
      <c r="D97" s="3"/>
      <c r="E97" s="3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25">
      <c r="A98" s="1" t="s">
        <v>297</v>
      </c>
      <c r="B98" s="1"/>
      <c r="C98" s="1"/>
      <c r="D98" s="3"/>
      <c r="E98" s="3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1.25" customHeight="1" x14ac:dyDescent="0.25">
      <c r="A99" s="1"/>
      <c r="B99" s="1"/>
      <c r="C99" s="1"/>
      <c r="D99" s="3"/>
      <c r="E99" s="3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7.75" customHeight="1" x14ac:dyDescent="0.25">
      <c r="A100" s="288" t="s">
        <v>240</v>
      </c>
      <c r="B100" s="289" t="s">
        <v>105</v>
      </c>
      <c r="C100" s="324" t="s">
        <v>298</v>
      </c>
      <c r="D100" s="290" t="s">
        <v>241</v>
      </c>
      <c r="E100" s="290" t="s">
        <v>242</v>
      </c>
      <c r="F100" s="291" t="s">
        <v>573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325" t="s">
        <v>142</v>
      </c>
      <c r="B101" s="294" t="s">
        <v>286</v>
      </c>
      <c r="C101" s="326">
        <f>12/'0. Qtdades e Custos'!C145</f>
        <v>12</v>
      </c>
      <c r="D101" s="295">
        <f>VLOOKUP(A101,'0. Qtdades e Custos'!$B$198:$F$212,4,0)</f>
        <v>155.66</v>
      </c>
      <c r="E101" s="296">
        <f t="shared" ref="E101:E112" si="10">IFERROR(D101/C101,0)</f>
        <v>12.971666666666666</v>
      </c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293" t="s">
        <v>143</v>
      </c>
      <c r="B102" s="298" t="s">
        <v>286</v>
      </c>
      <c r="C102" s="326">
        <f>12/'0. Qtdades e Custos'!C146</f>
        <v>2</v>
      </c>
      <c r="D102" s="295">
        <f>VLOOKUP(A102,'0. Qtdades e Custos'!$B$198:$F$212,4,0)</f>
        <v>60.73</v>
      </c>
      <c r="E102" s="296">
        <f t="shared" si="10"/>
        <v>30.364999999999998</v>
      </c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325" t="s">
        <v>144</v>
      </c>
      <c r="B103" s="298" t="s">
        <v>286</v>
      </c>
      <c r="C103" s="326">
        <f>12/'0. Qtdades e Custos'!C147</f>
        <v>2</v>
      </c>
      <c r="D103" s="295">
        <f>VLOOKUP(A103,'0. Qtdades e Custos'!$B$198:$F$212,4,0)</f>
        <v>36.630000000000003</v>
      </c>
      <c r="E103" s="296">
        <f t="shared" si="10"/>
        <v>18.315000000000001</v>
      </c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325" t="s">
        <v>145</v>
      </c>
      <c r="B104" s="298" t="s">
        <v>286</v>
      </c>
      <c r="C104" s="326">
        <f>12/'0. Qtdades e Custos'!C148</f>
        <v>2</v>
      </c>
      <c r="D104" s="295">
        <f>VLOOKUP(A104,'0. Qtdades e Custos'!$B$198:$F$212,4,0)</f>
        <v>34.630000000000003</v>
      </c>
      <c r="E104" s="296">
        <f t="shared" si="10"/>
        <v>17.315000000000001</v>
      </c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293" t="s">
        <v>146</v>
      </c>
      <c r="B105" s="298" t="s">
        <v>286</v>
      </c>
      <c r="C105" s="326">
        <f>12/'0. Qtdades e Custos'!C149</f>
        <v>4</v>
      </c>
      <c r="D105" s="295">
        <f>VLOOKUP(A105,'0. Qtdades e Custos'!$B$198:$F$212,4,0)</f>
        <v>25.1</v>
      </c>
      <c r="E105" s="296">
        <f t="shared" si="10"/>
        <v>6.2750000000000004</v>
      </c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293" t="s">
        <v>147</v>
      </c>
      <c r="B106" s="298" t="s">
        <v>286</v>
      </c>
      <c r="C106" s="326">
        <f>12/'0. Qtdades e Custos'!C150</f>
        <v>4</v>
      </c>
      <c r="D106" s="295">
        <f>VLOOKUP(A106,'0. Qtdades e Custos'!$B$198:$F$212,4,0)</f>
        <v>4.28</v>
      </c>
      <c r="E106" s="296">
        <f t="shared" si="10"/>
        <v>1.07</v>
      </c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297" t="s">
        <v>148</v>
      </c>
      <c r="B107" s="298" t="s">
        <v>286</v>
      </c>
      <c r="C107" s="326">
        <f>12/'0. Qtdades e Custos'!C151</f>
        <v>1</v>
      </c>
      <c r="D107" s="295">
        <f>VLOOKUP(A107,'0. Qtdades e Custos'!$B$198:$F$212,4,0)</f>
        <v>1.1499999999999999</v>
      </c>
      <c r="E107" s="296">
        <f t="shared" si="10"/>
        <v>1.1499999999999999</v>
      </c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297" t="s">
        <v>149</v>
      </c>
      <c r="B108" s="298" t="s">
        <v>286</v>
      </c>
      <c r="C108" s="326">
        <f>12/'0. Qtdades e Custos'!C152</f>
        <v>4</v>
      </c>
      <c r="D108" s="295">
        <f>VLOOKUP(A108,'0. Qtdades e Custos'!$B$198:$F$212,4,0)</f>
        <v>18</v>
      </c>
      <c r="E108" s="296">
        <f t="shared" si="10"/>
        <v>4.5</v>
      </c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297" t="s">
        <v>150</v>
      </c>
      <c r="B109" s="298" t="s">
        <v>286</v>
      </c>
      <c r="C109" s="326">
        <f>12/'0. Qtdades e Custos'!C153</f>
        <v>4</v>
      </c>
      <c r="D109" s="295">
        <f>VLOOKUP(A109,'0. Qtdades e Custos'!$B$198:$F$212,4,0)</f>
        <v>13.18</v>
      </c>
      <c r="E109" s="296">
        <f t="shared" si="10"/>
        <v>3.2949999999999999</v>
      </c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25">
      <c r="A110" s="297" t="s">
        <v>151</v>
      </c>
      <c r="B110" s="298" t="s">
        <v>178</v>
      </c>
      <c r="C110" s="326">
        <f>12/'0. Qtdades e Custos'!C154</f>
        <v>0.5</v>
      </c>
      <c r="D110" s="295">
        <f>VLOOKUP(A110,'0. Qtdades e Custos'!$B$198:$F$212,4,0)</f>
        <v>2.58</v>
      </c>
      <c r="E110" s="296">
        <f t="shared" si="10"/>
        <v>5.16</v>
      </c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297" t="s">
        <v>152</v>
      </c>
      <c r="B111" s="298" t="s">
        <v>286</v>
      </c>
      <c r="C111" s="326">
        <f>12/'0. Qtdades e Custos'!C155</f>
        <v>1.3333333333333333</v>
      </c>
      <c r="D111" s="295">
        <f>VLOOKUP(A111,'0. Qtdades e Custos'!$B$198:$F$212,4,0)</f>
        <v>33.130000000000003</v>
      </c>
      <c r="E111" s="296">
        <f t="shared" si="10"/>
        <v>24.847500000000004</v>
      </c>
      <c r="F111" s="3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297" t="s">
        <v>153</v>
      </c>
      <c r="B112" s="298" t="s">
        <v>178</v>
      </c>
      <c r="C112" s="326">
        <f>12/'0. Qtdades e Custos'!C156</f>
        <v>2</v>
      </c>
      <c r="D112" s="295">
        <f>VLOOKUP(A112,'0. Qtdades e Custos'!$B$198:$F$212,4,0)</f>
        <v>43.29</v>
      </c>
      <c r="E112" s="296">
        <f t="shared" si="10"/>
        <v>21.645</v>
      </c>
      <c r="F112" s="3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297" t="s">
        <v>253</v>
      </c>
      <c r="B113" s="298" t="s">
        <v>254</v>
      </c>
      <c r="C113" s="328">
        <f>E40</f>
        <v>21</v>
      </c>
      <c r="D113" s="299">
        <f>+SUM(E101:E112)</f>
        <v>146.90916666666669</v>
      </c>
      <c r="E113" s="299">
        <f>C113*D113</f>
        <v>3085.0925000000007</v>
      </c>
      <c r="F113" s="3"/>
      <c r="G113" s="3"/>
      <c r="H113" s="1"/>
      <c r="I113" s="1"/>
      <c r="J113" s="1"/>
      <c r="K113" s="1"/>
      <c r="L113" s="1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5">
      <c r="A114" s="1"/>
      <c r="B114" s="1"/>
      <c r="C114" s="1"/>
      <c r="D114" s="206" t="s">
        <v>255</v>
      </c>
      <c r="E114" s="304">
        <f>$B$48</f>
        <v>1</v>
      </c>
      <c r="F114" s="305">
        <f>E113*E114</f>
        <v>3085.0925000000007</v>
      </c>
      <c r="G114" s="3"/>
      <c r="H114" s="1"/>
      <c r="I114" s="1"/>
      <c r="J114" s="1"/>
      <c r="K114" s="1"/>
      <c r="L114" s="1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1.25" customHeight="1" x14ac:dyDescent="0.25">
      <c r="A115" s="1"/>
      <c r="B115" s="1"/>
      <c r="C115" s="1"/>
      <c r="D115" s="3"/>
      <c r="E115" s="3"/>
      <c r="F115" s="3"/>
      <c r="G115" s="3"/>
      <c r="H115" s="1"/>
      <c r="I115" s="1"/>
      <c r="J115" s="1"/>
      <c r="K115" s="1"/>
      <c r="L115" s="1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1.25" customHeight="1" x14ac:dyDescent="0.25">
      <c r="A116" s="1" t="s">
        <v>574</v>
      </c>
      <c r="B116" s="1"/>
      <c r="C116" s="1"/>
      <c r="D116" s="3"/>
      <c r="E116" s="3"/>
      <c r="F116" s="3"/>
      <c r="G116" s="3"/>
      <c r="H116" s="1"/>
      <c r="I116" s="1"/>
      <c r="J116" s="1"/>
      <c r="K116" s="1"/>
      <c r="L116" s="1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1.25" customHeight="1" x14ac:dyDescent="0.25">
      <c r="A117" s="1"/>
      <c r="B117" s="1"/>
      <c r="C117" s="1"/>
      <c r="D117" s="3"/>
      <c r="E117" s="3"/>
      <c r="F117" s="3"/>
      <c r="G117" s="3"/>
      <c r="H117" s="1"/>
      <c r="I117" s="1"/>
      <c r="J117" s="1"/>
      <c r="K117" s="1"/>
      <c r="L117" s="1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1.25" customHeight="1" x14ac:dyDescent="0.25">
      <c r="A118" s="288" t="s">
        <v>240</v>
      </c>
      <c r="B118" s="289" t="s">
        <v>105</v>
      </c>
      <c r="C118" s="324" t="s">
        <v>298</v>
      </c>
      <c r="D118" s="290" t="s">
        <v>241</v>
      </c>
      <c r="E118" s="290" t="s">
        <v>242</v>
      </c>
      <c r="F118" s="291" t="s">
        <v>575</v>
      </c>
      <c r="G118" s="3"/>
      <c r="H118" s="1"/>
      <c r="I118" s="1"/>
      <c r="J118" s="1"/>
      <c r="K118" s="1"/>
      <c r="L118" s="1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1.25" customHeight="1" x14ac:dyDescent="0.25">
      <c r="A119" s="325" t="s">
        <v>142</v>
      </c>
      <c r="B119" s="294" t="s">
        <v>286</v>
      </c>
      <c r="C119" s="326">
        <f>12/'0. Qtdades e Custos'!F145</f>
        <v>12</v>
      </c>
      <c r="D119" s="295">
        <f>VLOOKUP(A119,'0. Qtdades e Custos'!$B$198:$F$212,4,0)</f>
        <v>155.66</v>
      </c>
      <c r="E119" s="296">
        <f t="shared" ref="E119:E126" si="11">IFERROR(D119/C119,0)</f>
        <v>12.971666666666666</v>
      </c>
      <c r="F119" s="3"/>
      <c r="G119" s="3"/>
      <c r="H119" s="1"/>
      <c r="I119" s="1"/>
      <c r="J119" s="1"/>
      <c r="K119" s="1"/>
      <c r="L119" s="1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1.25" customHeight="1" x14ac:dyDescent="0.25">
      <c r="A120" s="293" t="s">
        <v>143</v>
      </c>
      <c r="B120" s="298" t="s">
        <v>286</v>
      </c>
      <c r="C120" s="326">
        <f>12/'0. Qtdades e Custos'!F146</f>
        <v>2</v>
      </c>
      <c r="D120" s="295">
        <f>VLOOKUP(A120,'0. Qtdades e Custos'!$B$198:$F$212,4,0)</f>
        <v>60.73</v>
      </c>
      <c r="E120" s="296">
        <f t="shared" si="11"/>
        <v>30.364999999999998</v>
      </c>
      <c r="F120" s="3"/>
      <c r="G120" s="3"/>
      <c r="H120" s="1"/>
      <c r="I120" s="1"/>
      <c r="J120" s="1"/>
      <c r="K120" s="1"/>
      <c r="L120" s="1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26.25" customHeight="1" x14ac:dyDescent="0.25">
      <c r="A121" s="325" t="s">
        <v>144</v>
      </c>
      <c r="B121" s="298" t="s">
        <v>286</v>
      </c>
      <c r="C121" s="326">
        <f>12/'0. Qtdades e Custos'!F147</f>
        <v>2</v>
      </c>
      <c r="D121" s="295">
        <f>VLOOKUP(A121,'0. Qtdades e Custos'!$B$198:$F$212,4,0)</f>
        <v>36.630000000000003</v>
      </c>
      <c r="E121" s="296">
        <f t="shared" si="11"/>
        <v>18.315000000000001</v>
      </c>
      <c r="F121" s="3"/>
      <c r="G121" s="3"/>
      <c r="H121" s="1"/>
      <c r="I121" s="1"/>
      <c r="J121" s="1"/>
      <c r="K121" s="1"/>
      <c r="L121" s="1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25.5" customHeight="1" x14ac:dyDescent="0.25">
      <c r="A122" s="325" t="s">
        <v>145</v>
      </c>
      <c r="B122" s="298" t="s">
        <v>286</v>
      </c>
      <c r="C122" s="326">
        <f>12/'0. Qtdades e Custos'!F148</f>
        <v>2</v>
      </c>
      <c r="D122" s="295">
        <f>VLOOKUP(A122,'0. Qtdades e Custos'!$B$198:$F$212,4,0)</f>
        <v>34.630000000000003</v>
      </c>
      <c r="E122" s="296">
        <f t="shared" si="11"/>
        <v>17.315000000000001</v>
      </c>
      <c r="F122" s="3"/>
      <c r="G122" s="3"/>
      <c r="H122" s="1"/>
      <c r="I122" s="1"/>
      <c r="J122" s="1"/>
      <c r="K122" s="1"/>
      <c r="L122" s="1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1.25" customHeight="1" x14ac:dyDescent="0.25">
      <c r="A123" s="293" t="s">
        <v>146</v>
      </c>
      <c r="B123" s="298" t="s">
        <v>286</v>
      </c>
      <c r="C123" s="326">
        <f>12/'0. Qtdades e Custos'!F149</f>
        <v>12</v>
      </c>
      <c r="D123" s="295">
        <f>VLOOKUP(A123,'0. Qtdades e Custos'!$B$198:$F$212,4,0)</f>
        <v>25.1</v>
      </c>
      <c r="E123" s="296">
        <f t="shared" si="11"/>
        <v>2.0916666666666668</v>
      </c>
      <c r="F123" s="3"/>
      <c r="G123" s="3"/>
      <c r="H123" s="1"/>
      <c r="I123" s="1"/>
      <c r="J123" s="1"/>
      <c r="K123" s="1"/>
      <c r="L123" s="1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1.25" customHeight="1" x14ac:dyDescent="0.25">
      <c r="A124" s="293" t="s">
        <v>147</v>
      </c>
      <c r="B124" s="298" t="s">
        <v>286</v>
      </c>
      <c r="C124" s="326">
        <f>12/'0. Qtdades e Custos'!F150</f>
        <v>12</v>
      </c>
      <c r="D124" s="295">
        <f>VLOOKUP(A124,'0. Qtdades e Custos'!$B$198:$F$212,4,0)</f>
        <v>4.28</v>
      </c>
      <c r="E124" s="296">
        <f t="shared" si="11"/>
        <v>0.35666666666666669</v>
      </c>
      <c r="F124" s="3"/>
      <c r="G124" s="3"/>
      <c r="H124" s="1"/>
      <c r="I124" s="1"/>
      <c r="J124" s="1"/>
      <c r="K124" s="1"/>
      <c r="L124" s="1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1.25" customHeight="1" x14ac:dyDescent="0.25">
      <c r="A125" s="297" t="s">
        <v>149</v>
      </c>
      <c r="B125" s="298" t="s">
        <v>286</v>
      </c>
      <c r="C125" s="326">
        <f>12/'0. Qtdades e Custos'!F152</f>
        <v>12</v>
      </c>
      <c r="D125" s="295">
        <f>VLOOKUP(A125,'0. Qtdades e Custos'!$B$198:$F$212,4,0)</f>
        <v>18</v>
      </c>
      <c r="E125" s="296">
        <f t="shared" si="11"/>
        <v>1.5</v>
      </c>
      <c r="F125" s="3"/>
      <c r="G125" s="3"/>
      <c r="H125" s="1"/>
      <c r="I125" s="1"/>
      <c r="J125" s="1"/>
      <c r="K125" s="1"/>
      <c r="L125" s="1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1.25" customHeight="1" x14ac:dyDescent="0.25">
      <c r="A126" s="297" t="s">
        <v>150</v>
      </c>
      <c r="B126" s="298" t="s">
        <v>286</v>
      </c>
      <c r="C126" s="326">
        <f>12/'0. Qtdades e Custos'!F153</f>
        <v>12</v>
      </c>
      <c r="D126" s="295">
        <f>VLOOKUP(A126,'0. Qtdades e Custos'!$B$198:$F$212,4,0)</f>
        <v>13.18</v>
      </c>
      <c r="E126" s="296">
        <f t="shared" si="11"/>
        <v>1.0983333333333334</v>
      </c>
      <c r="F126" s="3"/>
      <c r="G126" s="3"/>
      <c r="H126" s="1"/>
      <c r="I126" s="1"/>
      <c r="J126" s="1"/>
      <c r="K126" s="1"/>
      <c r="L126" s="1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1.25" customHeight="1" x14ac:dyDescent="0.25">
      <c r="A127" s="297" t="s">
        <v>152</v>
      </c>
      <c r="B127" s="298" t="s">
        <v>286</v>
      </c>
      <c r="C127" s="326">
        <f>12/'0. Qtdades e Custos'!F155</f>
        <v>12</v>
      </c>
      <c r="D127" s="295">
        <f>VLOOKUP(A127,'0. Qtdades e Custos'!$B$198:$F$212,4,0)</f>
        <v>33.130000000000003</v>
      </c>
      <c r="E127" s="296"/>
      <c r="F127" s="3"/>
      <c r="G127" s="3"/>
      <c r="H127" s="1"/>
      <c r="I127" s="1"/>
      <c r="J127" s="1"/>
      <c r="K127" s="1"/>
      <c r="L127" s="1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1.25" customHeight="1" x14ac:dyDescent="0.25">
      <c r="A128" s="297" t="s">
        <v>153</v>
      </c>
      <c r="B128" s="298" t="s">
        <v>178</v>
      </c>
      <c r="C128" s="326">
        <f>12/'0. Qtdades e Custos'!F156</f>
        <v>2</v>
      </c>
      <c r="D128" s="295">
        <f>VLOOKUP(A128,'0. Qtdades e Custos'!$B$198:$F$212,4,0)</f>
        <v>43.29</v>
      </c>
      <c r="E128" s="296">
        <f>IFERROR(D128/C128,0)</f>
        <v>21.645</v>
      </c>
      <c r="F128" s="3"/>
      <c r="G128" s="3"/>
      <c r="H128" s="1"/>
      <c r="I128" s="1"/>
      <c r="J128" s="1"/>
      <c r="K128" s="1"/>
      <c r="L128" s="1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1.25" customHeight="1" x14ac:dyDescent="0.25">
      <c r="A129" s="297" t="s">
        <v>253</v>
      </c>
      <c r="B129" s="298" t="s">
        <v>254</v>
      </c>
      <c r="C129" s="328">
        <f>E41</f>
        <v>3</v>
      </c>
      <c r="D129" s="299">
        <f>+SUM(E119:E128)</f>
        <v>105.65833333333333</v>
      </c>
      <c r="E129" s="299">
        <f>C129*D129</f>
        <v>316.97500000000002</v>
      </c>
      <c r="F129" s="3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1.25" customHeight="1" x14ac:dyDescent="0.25">
      <c r="A130" s="1"/>
      <c r="B130" s="1"/>
      <c r="C130" s="1"/>
      <c r="D130" s="206" t="s">
        <v>255</v>
      </c>
      <c r="E130" s="304">
        <f>$B$48</f>
        <v>1</v>
      </c>
      <c r="F130" s="305">
        <f>E129*E130</f>
        <v>316.97500000000002</v>
      </c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1.25" customHeight="1" x14ac:dyDescent="0.25">
      <c r="A131" s="1"/>
      <c r="B131" s="1"/>
      <c r="C131" s="1"/>
      <c r="D131" s="3"/>
      <c r="E131" s="3"/>
      <c r="F131" s="3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1.25" customHeight="1" x14ac:dyDescent="0.25">
      <c r="A132" s="1"/>
      <c r="B132" s="1"/>
      <c r="C132" s="1"/>
      <c r="D132" s="3"/>
      <c r="E132" s="3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321" t="s">
        <v>308</v>
      </c>
      <c r="B133" s="329"/>
      <c r="C133" s="329"/>
      <c r="D133" s="330"/>
      <c r="E133" s="331"/>
      <c r="F133" s="332">
        <f>+F114+F130</f>
        <v>3402.0675000000006</v>
      </c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1.25" customHeight="1" x14ac:dyDescent="0.25">
      <c r="A134" s="1"/>
      <c r="B134" s="1"/>
      <c r="C134" s="1"/>
      <c r="D134" s="3"/>
      <c r="E134" s="3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32" t="s">
        <v>309</v>
      </c>
      <c r="B135" s="1"/>
      <c r="C135" s="1"/>
      <c r="D135" s="3"/>
      <c r="E135" s="3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1.25" customHeight="1" x14ac:dyDescent="0.25">
      <c r="A136" s="1"/>
      <c r="B136" s="213"/>
      <c r="C136" s="1"/>
      <c r="D136" s="3"/>
      <c r="E136" s="3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33" customHeight="1" x14ac:dyDescent="0.25">
      <c r="A137" s="687" t="s">
        <v>576</v>
      </c>
      <c r="B137" s="550"/>
      <c r="C137" s="550"/>
      <c r="D137" s="550"/>
      <c r="E137" s="550"/>
      <c r="F137" s="55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1.25" customHeight="1" x14ac:dyDescent="0.25">
      <c r="A138" s="1"/>
      <c r="B138" s="1"/>
      <c r="C138" s="1"/>
      <c r="D138" s="3"/>
      <c r="E138" s="3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213" t="s">
        <v>311</v>
      </c>
      <c r="B139" s="1"/>
      <c r="C139" s="1"/>
      <c r="D139" s="3"/>
      <c r="E139" s="3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288" t="s">
        <v>240</v>
      </c>
      <c r="B140" s="289" t="s">
        <v>105</v>
      </c>
      <c r="C140" s="289" t="s">
        <v>55</v>
      </c>
      <c r="D140" s="290" t="s">
        <v>241</v>
      </c>
      <c r="E140" s="290" t="s">
        <v>242</v>
      </c>
      <c r="F140" s="291" t="s">
        <v>577</v>
      </c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293" t="s">
        <v>313</v>
      </c>
      <c r="B141" s="294" t="s">
        <v>286</v>
      </c>
      <c r="C141" s="294">
        <v>1</v>
      </c>
      <c r="D141" s="295">
        <f>'0. Qtdades e Custos'!N70</f>
        <v>405604.33</v>
      </c>
      <c r="E141" s="296">
        <f>C141*D141</f>
        <v>405604.33</v>
      </c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297" t="s">
        <v>314</v>
      </c>
      <c r="B142" s="298" t="s">
        <v>315</v>
      </c>
      <c r="C142" s="326">
        <f>'0. Qtdades e Custos'!Q70</f>
        <v>7</v>
      </c>
      <c r="D142" s="299"/>
      <c r="E142" s="299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297" t="s">
        <v>316</v>
      </c>
      <c r="B143" s="298" t="s">
        <v>315</v>
      </c>
      <c r="C143" s="303">
        <v>0</v>
      </c>
      <c r="D143" s="299"/>
      <c r="E143" s="299"/>
      <c r="F143" s="142"/>
      <c r="G143" s="3"/>
      <c r="H143" s="1"/>
      <c r="I143" s="215"/>
      <c r="J143" s="215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297" t="s">
        <v>317</v>
      </c>
      <c r="B144" s="298" t="s">
        <v>220</v>
      </c>
      <c r="C144" s="302">
        <f>IFERROR(VLOOKUP(C142,'10. Depreciação'!A3:B17,2,0),0)</f>
        <v>60.29</v>
      </c>
      <c r="D144" s="299">
        <f>E141</f>
        <v>405604.33</v>
      </c>
      <c r="E144" s="299">
        <f>C144*D144/100</f>
        <v>244538.850557</v>
      </c>
      <c r="F144" s="3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333" t="s">
        <v>318</v>
      </c>
      <c r="B145" s="334" t="s">
        <v>246</v>
      </c>
      <c r="C145" s="334">
        <f>C142*12</f>
        <v>84</v>
      </c>
      <c r="D145" s="335">
        <f>IF(C143&lt;=C142,E144,0)</f>
        <v>244538.850557</v>
      </c>
      <c r="E145" s="335">
        <f>IFERROR(D145/C145,0)</f>
        <v>2911.176792345238</v>
      </c>
      <c r="F145" s="3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300" t="s">
        <v>319</v>
      </c>
      <c r="B146" s="143"/>
      <c r="C146" s="143"/>
      <c r="D146" s="30"/>
      <c r="E146" s="301">
        <f>E145</f>
        <v>2911.176792345238</v>
      </c>
      <c r="F146" s="3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307" t="s">
        <v>320</v>
      </c>
      <c r="B147" s="336" t="s">
        <v>286</v>
      </c>
      <c r="C147" s="326">
        <f>'0. Qtdades e Custos'!P70</f>
        <v>3</v>
      </c>
      <c r="D147" s="308">
        <f>E146</f>
        <v>2911.176792345238</v>
      </c>
      <c r="E147" s="301">
        <f>C147*D147</f>
        <v>8733.5303770357132</v>
      </c>
      <c r="F147" s="3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216"/>
      <c r="B148" s="216"/>
      <c r="C148" s="216"/>
      <c r="D148" s="206" t="s">
        <v>255</v>
      </c>
      <c r="E148" s="304">
        <f>$B$48</f>
        <v>1</v>
      </c>
      <c r="F148" s="332">
        <f>E147*E148</f>
        <v>8733.5303770357132</v>
      </c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1.25" customHeight="1" x14ac:dyDescent="0.25">
      <c r="A149" s="1"/>
      <c r="B149" s="1"/>
      <c r="C149" s="1"/>
      <c r="D149" s="3"/>
      <c r="E149" s="3"/>
      <c r="F149" s="3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213" t="s">
        <v>321</v>
      </c>
      <c r="B150" s="1"/>
      <c r="C150" s="1"/>
      <c r="D150" s="3"/>
      <c r="E150" s="3"/>
      <c r="F150" s="3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288" t="s">
        <v>240</v>
      </c>
      <c r="B151" s="289" t="s">
        <v>105</v>
      </c>
      <c r="C151" s="289" t="s">
        <v>55</v>
      </c>
      <c r="D151" s="290" t="s">
        <v>241</v>
      </c>
      <c r="E151" s="290" t="s">
        <v>242</v>
      </c>
      <c r="F151" s="291" t="s">
        <v>578</v>
      </c>
      <c r="G151" s="3"/>
      <c r="H151" s="1"/>
      <c r="I151" s="215"/>
      <c r="J151" s="215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293" t="s">
        <v>323</v>
      </c>
      <c r="B152" s="294" t="s">
        <v>286</v>
      </c>
      <c r="C152" s="294">
        <v>1</v>
      </c>
      <c r="D152" s="296">
        <f>D141</f>
        <v>405604.33</v>
      </c>
      <c r="E152" s="296">
        <f>C152*D152</f>
        <v>405604.33</v>
      </c>
      <c r="F152" s="142"/>
      <c r="G152" s="3"/>
      <c r="H152" s="1"/>
      <c r="I152" s="215"/>
      <c r="J152" s="215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297" t="s">
        <v>324</v>
      </c>
      <c r="B153" s="298" t="s">
        <v>220</v>
      </c>
      <c r="C153" s="303">
        <v>14.75</v>
      </c>
      <c r="D153" s="299"/>
      <c r="E153" s="299"/>
      <c r="F153" s="142"/>
      <c r="G153" s="3"/>
      <c r="H153" s="1"/>
      <c r="I153" s="215"/>
      <c r="J153" s="215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297" t="s">
        <v>325</v>
      </c>
      <c r="B154" s="298" t="s">
        <v>278</v>
      </c>
      <c r="C154" s="299">
        <f>IFERROR(IF(C143&lt;=C142,E141-(C144/(100*C142)*C143)*E141,E141-E144),0)</f>
        <v>405604.33</v>
      </c>
      <c r="D154" s="299"/>
      <c r="E154" s="299"/>
      <c r="F154" s="142"/>
      <c r="G154" s="3"/>
      <c r="H154" s="1"/>
      <c r="I154" s="215"/>
      <c r="J154" s="215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297" t="s">
        <v>326</v>
      </c>
      <c r="B155" s="298" t="s">
        <v>278</v>
      </c>
      <c r="C155" s="299">
        <f>IFERROR(IF(C143&gt;=C142,C154,((((C154)-(E141-E144))*(((C142-C143)+1)/(2*(C142-C143))))+(E141-E144))),0)</f>
        <v>300801.96547557146</v>
      </c>
      <c r="D155" s="299"/>
      <c r="E155" s="299"/>
      <c r="F155" s="142"/>
      <c r="G155" s="3"/>
      <c r="H155" s="1"/>
      <c r="I155" s="215"/>
      <c r="J155" s="215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333" t="s">
        <v>327</v>
      </c>
      <c r="B156" s="334" t="s">
        <v>278</v>
      </c>
      <c r="C156" s="334"/>
      <c r="D156" s="335">
        <f>C153*C155/12/100</f>
        <v>3697.3574923038996</v>
      </c>
      <c r="E156" s="335">
        <f>D156</f>
        <v>3697.3574923038996</v>
      </c>
      <c r="F156" s="142"/>
      <c r="G156" s="3"/>
      <c r="H156" s="1"/>
      <c r="I156" s="215"/>
      <c r="J156" s="215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300" t="s">
        <v>319</v>
      </c>
      <c r="B157" s="143"/>
      <c r="C157" s="143"/>
      <c r="D157" s="30"/>
      <c r="E157" s="301">
        <f>E156</f>
        <v>3697.3574923038996</v>
      </c>
      <c r="F157" s="142"/>
      <c r="G157" s="3"/>
      <c r="H157" s="1"/>
      <c r="I157" s="215"/>
      <c r="J157" s="215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307" t="s">
        <v>320</v>
      </c>
      <c r="B158" s="336" t="s">
        <v>286</v>
      </c>
      <c r="C158" s="337">
        <f>C147</f>
        <v>3</v>
      </c>
      <c r="D158" s="308">
        <f>E157</f>
        <v>3697.3574923038996</v>
      </c>
      <c r="E158" s="301">
        <f>C158*D158</f>
        <v>11092.072476911699</v>
      </c>
      <c r="F158" s="142"/>
      <c r="G158" s="3"/>
      <c r="H158" s="1"/>
      <c r="I158" s="215"/>
      <c r="J158" s="215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19"/>
      <c r="D159" s="206" t="s">
        <v>255</v>
      </c>
      <c r="E159" s="304">
        <f>$B$48</f>
        <v>1</v>
      </c>
      <c r="F159" s="332">
        <f>E158*E159</f>
        <v>11092.072476911699</v>
      </c>
      <c r="G159" s="3"/>
      <c r="H159" s="1"/>
      <c r="I159" s="215"/>
      <c r="J159" s="215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1.25" customHeight="1" x14ac:dyDescent="0.25">
      <c r="A160" s="1"/>
      <c r="B160" s="1"/>
      <c r="C160" s="1"/>
      <c r="D160" s="3"/>
      <c r="E160" s="3"/>
      <c r="F160" s="3"/>
      <c r="G160" s="3"/>
      <c r="H160" s="1"/>
      <c r="I160" s="215"/>
      <c r="J160" s="215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 t="s">
        <v>328</v>
      </c>
      <c r="B161" s="1"/>
      <c r="C161" s="1"/>
      <c r="D161" s="3"/>
      <c r="E161" s="3"/>
      <c r="F161" s="3"/>
      <c r="G161" s="3"/>
      <c r="H161" s="1"/>
      <c r="I161" s="215"/>
      <c r="J161" s="215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288" t="s">
        <v>240</v>
      </c>
      <c r="B162" s="289" t="s">
        <v>105</v>
      </c>
      <c r="C162" s="289" t="s">
        <v>55</v>
      </c>
      <c r="D162" s="290" t="s">
        <v>241</v>
      </c>
      <c r="E162" s="290" t="s">
        <v>242</v>
      </c>
      <c r="F162" s="291" t="s">
        <v>579</v>
      </c>
      <c r="G162" s="3"/>
      <c r="H162" s="1"/>
      <c r="I162" s="215"/>
      <c r="J162" s="215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293" t="s">
        <v>330</v>
      </c>
      <c r="B163" s="294" t="s">
        <v>286</v>
      </c>
      <c r="C163" s="296">
        <f>C147</f>
        <v>3</v>
      </c>
      <c r="D163" s="296">
        <f>0.01*($E$141)</f>
        <v>4056.0433000000003</v>
      </c>
      <c r="E163" s="296">
        <f t="shared" ref="E163:E165" si="12">C163*D163</f>
        <v>12168.1299</v>
      </c>
      <c r="F163" s="3"/>
      <c r="G163" s="3"/>
      <c r="H163" s="1"/>
      <c r="I163" s="215"/>
      <c r="J163" s="215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297" t="s">
        <v>331</v>
      </c>
      <c r="B164" s="298" t="s">
        <v>286</v>
      </c>
      <c r="C164" s="296">
        <f>C147</f>
        <v>3</v>
      </c>
      <c r="D164" s="318">
        <f>109.29+163.92</f>
        <v>273.20999999999998</v>
      </c>
      <c r="E164" s="299">
        <f t="shared" si="12"/>
        <v>819.62999999999988</v>
      </c>
      <c r="F164" s="3"/>
      <c r="G164" s="3"/>
      <c r="H164" s="1"/>
      <c r="I164" s="215"/>
      <c r="J164" s="215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297" t="s">
        <v>332</v>
      </c>
      <c r="B165" s="298" t="s">
        <v>286</v>
      </c>
      <c r="C165" s="296">
        <f>C147</f>
        <v>3</v>
      </c>
      <c r="D165" s="338">
        <v>450</v>
      </c>
      <c r="E165" s="299">
        <f t="shared" si="12"/>
        <v>1350</v>
      </c>
      <c r="F165" s="30"/>
      <c r="G165" s="3"/>
      <c r="H165" s="1"/>
      <c r="I165" s="215"/>
      <c r="J165" s="215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307" t="s">
        <v>333</v>
      </c>
      <c r="B166" s="336" t="s">
        <v>246</v>
      </c>
      <c r="C166" s="336">
        <v>12</v>
      </c>
      <c r="D166" s="308">
        <f>SUM(E163:E165)</f>
        <v>14337.759899999999</v>
      </c>
      <c r="E166" s="308">
        <f>D166/C166</f>
        <v>1194.8133249999998</v>
      </c>
      <c r="F166" s="3"/>
      <c r="G166" s="3"/>
      <c r="H166" s="1"/>
      <c r="I166" s="215"/>
      <c r="J166" s="215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206" t="s">
        <v>255</v>
      </c>
      <c r="E167" s="304">
        <f>$B$48</f>
        <v>1</v>
      </c>
      <c r="F167" s="305">
        <f>E166*E167</f>
        <v>1194.8133249999998</v>
      </c>
      <c r="G167" s="3"/>
      <c r="H167" s="1"/>
      <c r="I167" s="215"/>
      <c r="J167" s="215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1.25" customHeight="1" x14ac:dyDescent="0.25">
      <c r="A168" s="1"/>
      <c r="B168" s="1"/>
      <c r="C168" s="1"/>
      <c r="D168" s="3"/>
      <c r="E168" s="3"/>
      <c r="F168" s="3"/>
      <c r="G168" s="3"/>
      <c r="H168" s="1"/>
      <c r="I168" s="215"/>
      <c r="J168" s="215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 t="s">
        <v>334</v>
      </c>
      <c r="B169" s="217"/>
      <c r="C169" s="1"/>
      <c r="D169" s="3"/>
      <c r="E169" s="3"/>
      <c r="F169" s="3"/>
      <c r="G169" s="3"/>
      <c r="H169" s="1"/>
      <c r="I169" s="215"/>
      <c r="J169" s="215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217"/>
      <c r="C170" s="1"/>
      <c r="D170" s="3"/>
      <c r="E170" s="3"/>
      <c r="F170" s="3"/>
      <c r="G170" s="3"/>
      <c r="H170" s="1"/>
      <c r="I170" s="215"/>
      <c r="J170" s="215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307" t="s">
        <v>335</v>
      </c>
      <c r="B171" s="383">
        <f>'0. Qtdades e Custos'!D8</f>
        <v>500</v>
      </c>
      <c r="C171" s="1"/>
      <c r="D171" s="3"/>
      <c r="E171" s="3"/>
      <c r="F171" s="3"/>
      <c r="G171" s="3"/>
      <c r="H171" s="1"/>
      <c r="I171" s="215"/>
      <c r="J171" s="215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340" t="s">
        <v>336</v>
      </c>
      <c r="B172" s="341">
        <f>'0. Qtdades e Custos'!Y70</f>
        <v>4178.5593750000007</v>
      </c>
      <c r="C172" s="1"/>
      <c r="D172" s="3"/>
      <c r="E172" s="3"/>
      <c r="F172" s="3"/>
      <c r="G172" s="3"/>
      <c r="H172" s="1"/>
      <c r="I172" s="215"/>
      <c r="J172" s="215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217"/>
      <c r="C173" s="1"/>
      <c r="D173" s="3"/>
      <c r="E173" s="3"/>
      <c r="F173" s="3"/>
      <c r="G173" s="3"/>
      <c r="H173" s="1"/>
      <c r="I173" s="215"/>
      <c r="J173" s="215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288" t="s">
        <v>240</v>
      </c>
      <c r="B174" s="289" t="s">
        <v>105</v>
      </c>
      <c r="C174" s="289" t="s">
        <v>337</v>
      </c>
      <c r="D174" s="290" t="s">
        <v>241</v>
      </c>
      <c r="E174" s="290" t="s">
        <v>242</v>
      </c>
      <c r="F174" s="291" t="s">
        <v>580</v>
      </c>
      <c r="G174" s="3"/>
      <c r="H174" s="1"/>
      <c r="I174" s="215"/>
      <c r="J174" s="215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342" t="s">
        <v>339</v>
      </c>
      <c r="B175" s="389" t="s">
        <v>340</v>
      </c>
      <c r="C175" s="344">
        <f>B172</f>
        <v>4178.5593750000007</v>
      </c>
      <c r="D175" s="345">
        <v>6.25</v>
      </c>
      <c r="E175" s="296"/>
      <c r="F175" s="3"/>
      <c r="G175" s="3"/>
      <c r="H175" s="1"/>
      <c r="I175" s="215"/>
      <c r="J175" s="215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346" t="s">
        <v>341</v>
      </c>
      <c r="B176" s="389" t="s">
        <v>342</v>
      </c>
      <c r="C176" s="312">
        <f>C175</f>
        <v>4178.5593750000007</v>
      </c>
      <c r="D176" s="347"/>
      <c r="E176" s="299">
        <f>C176*D175</f>
        <v>26115.996093750004</v>
      </c>
      <c r="F176" s="3"/>
      <c r="G176" s="3"/>
      <c r="H176" s="1"/>
      <c r="I176" s="215"/>
      <c r="J176" s="215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3"/>
      <c r="E177" s="3"/>
      <c r="F177" s="332">
        <f>SUM(E175:E176)</f>
        <v>26115.996093750004</v>
      </c>
      <c r="G177" s="3"/>
      <c r="H177" s="1"/>
      <c r="I177" s="215"/>
      <c r="J177" s="215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1.25" customHeight="1" x14ac:dyDescent="0.25">
      <c r="A178" s="1"/>
      <c r="B178" s="1"/>
      <c r="C178" s="1"/>
      <c r="D178" s="3"/>
      <c r="E178" s="3"/>
      <c r="F178" s="3"/>
      <c r="G178" s="3"/>
      <c r="H178" s="1"/>
      <c r="I178" s="215"/>
      <c r="J178" s="215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 t="s">
        <v>343</v>
      </c>
      <c r="B179" s="1"/>
      <c r="C179" s="1"/>
      <c r="D179" s="3"/>
      <c r="E179" s="3"/>
      <c r="F179" s="3"/>
      <c r="G179" s="3"/>
      <c r="H179" s="1"/>
      <c r="I179" s="215"/>
      <c r="J179" s="215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288" t="s">
        <v>240</v>
      </c>
      <c r="B180" s="289" t="s">
        <v>105</v>
      </c>
      <c r="C180" s="289" t="s">
        <v>55</v>
      </c>
      <c r="D180" s="290" t="s">
        <v>241</v>
      </c>
      <c r="E180" s="290" t="s">
        <v>242</v>
      </c>
      <c r="F180" s="291" t="s">
        <v>581</v>
      </c>
      <c r="G180" s="3"/>
      <c r="H180" s="1"/>
      <c r="I180" s="215"/>
      <c r="J180" s="215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350" t="s">
        <v>449</v>
      </c>
      <c r="B181" s="389" t="s">
        <v>390</v>
      </c>
      <c r="C181" s="337">
        <f>'0. Qtdades e Custos'!S70/('0. Qtdades e Custos'!Q70*12)</f>
        <v>1.0714285714285714E-2</v>
      </c>
      <c r="D181" s="295">
        <f>D141</f>
        <v>405604.33</v>
      </c>
      <c r="E181" s="296">
        <f>C181*D181</f>
        <v>4345.7606785714288</v>
      </c>
      <c r="F181" s="3"/>
      <c r="G181" s="3"/>
      <c r="H181" s="1"/>
      <c r="I181" s="215"/>
      <c r="J181" s="215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3"/>
      <c r="E182" s="3"/>
      <c r="F182" s="332">
        <f>E181</f>
        <v>4345.7606785714288</v>
      </c>
      <c r="G182" s="3"/>
      <c r="H182" s="1"/>
      <c r="I182" s="215"/>
      <c r="J182" s="215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1.25" customHeight="1" x14ac:dyDescent="0.25">
      <c r="A183" s="1"/>
      <c r="B183" s="1"/>
      <c r="C183" s="1"/>
      <c r="D183" s="3"/>
      <c r="E183" s="3"/>
      <c r="F183" s="3"/>
      <c r="G183" s="3"/>
      <c r="H183" s="1"/>
      <c r="I183" s="215"/>
      <c r="J183" s="215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 t="s">
        <v>348</v>
      </c>
      <c r="B184" s="1"/>
      <c r="C184" s="1"/>
      <c r="D184" s="3"/>
      <c r="E184" s="3"/>
      <c r="F184" s="3"/>
      <c r="G184" s="3"/>
      <c r="H184" s="1"/>
      <c r="I184" s="215"/>
      <c r="J184" s="215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288" t="s">
        <v>240</v>
      </c>
      <c r="B185" s="289" t="s">
        <v>105</v>
      </c>
      <c r="C185" s="289" t="s">
        <v>55</v>
      </c>
      <c r="D185" s="290" t="s">
        <v>241</v>
      </c>
      <c r="E185" s="290" t="s">
        <v>242</v>
      </c>
      <c r="F185" s="291" t="s">
        <v>582</v>
      </c>
      <c r="G185" s="436"/>
      <c r="H185" s="1"/>
      <c r="I185" s="215"/>
      <c r="J185" s="215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350" t="s">
        <v>583</v>
      </c>
      <c r="B186" s="294" t="s">
        <v>286</v>
      </c>
      <c r="C186" s="351">
        <v>6</v>
      </c>
      <c r="D186" s="352">
        <v>1723</v>
      </c>
      <c r="E186" s="296">
        <f>C186*D186</f>
        <v>10338</v>
      </c>
      <c r="F186" s="3"/>
      <c r="G186" s="436"/>
      <c r="H186" s="1"/>
      <c r="I186" s="215"/>
      <c r="J186" s="215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293" t="s">
        <v>351</v>
      </c>
      <c r="B187" s="294" t="s">
        <v>286</v>
      </c>
      <c r="C187" s="351">
        <v>1</v>
      </c>
      <c r="D187" s="296"/>
      <c r="E187" s="296"/>
      <c r="F187" s="3"/>
      <c r="G187" s="436"/>
      <c r="H187" s="1"/>
      <c r="I187" s="215"/>
      <c r="J187" s="215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293" t="s">
        <v>352</v>
      </c>
      <c r="B188" s="294" t="s">
        <v>286</v>
      </c>
      <c r="C188" s="296">
        <f>C186*C187</f>
        <v>6</v>
      </c>
      <c r="D188" s="352">
        <v>467.83</v>
      </c>
      <c r="E188" s="296">
        <f>C188*D188</f>
        <v>2806.98</v>
      </c>
      <c r="F188" s="3"/>
      <c r="G188" s="436"/>
      <c r="H188" s="1"/>
      <c r="I188" s="215"/>
      <c r="J188" s="215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342" t="s">
        <v>353</v>
      </c>
      <c r="B189" s="298" t="s">
        <v>354</v>
      </c>
      <c r="C189" s="353">
        <v>60000</v>
      </c>
      <c r="D189" s="299">
        <f>E186+E188</f>
        <v>13144.98</v>
      </c>
      <c r="E189" s="299">
        <f>IFERROR(D189/C189,"-")</f>
        <v>0.219083</v>
      </c>
      <c r="F189" s="3"/>
      <c r="G189" s="436"/>
      <c r="H189" s="1"/>
      <c r="I189" s="215"/>
      <c r="J189" s="215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297" t="s">
        <v>355</v>
      </c>
      <c r="B190" s="298" t="s">
        <v>356</v>
      </c>
      <c r="C190" s="312">
        <f>B171</f>
        <v>500</v>
      </c>
      <c r="D190" s="299">
        <f>E189</f>
        <v>0.219083</v>
      </c>
      <c r="E190" s="299">
        <f>IFERROR(C190*D190,0)</f>
        <v>109.5415</v>
      </c>
      <c r="F190" s="3"/>
      <c r="G190" s="436"/>
      <c r="H190" s="1"/>
      <c r="I190" s="215"/>
      <c r="J190" s="215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3"/>
      <c r="E191" s="3"/>
      <c r="F191" s="332">
        <f>E190</f>
        <v>109.5415</v>
      </c>
      <c r="G191" s="436"/>
      <c r="H191" s="1"/>
      <c r="I191" s="215"/>
      <c r="J191" s="215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1.25" customHeight="1" x14ac:dyDescent="0.25">
      <c r="A192" s="1"/>
      <c r="B192" s="1"/>
      <c r="C192" s="1"/>
      <c r="D192" s="3"/>
      <c r="E192" s="3"/>
      <c r="F192" s="3"/>
      <c r="G192" s="436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1.25" customHeight="1" x14ac:dyDescent="0.25">
      <c r="A193" s="1" t="s">
        <v>357</v>
      </c>
      <c r="B193" s="1"/>
      <c r="C193" s="1"/>
      <c r="D193" s="3"/>
      <c r="E193" s="3"/>
      <c r="F193" s="3"/>
      <c r="G193" s="436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1.25" customHeight="1" x14ac:dyDescent="0.25">
      <c r="A194" s="354" t="s">
        <v>240</v>
      </c>
      <c r="B194" s="355" t="s">
        <v>105</v>
      </c>
      <c r="C194" s="355" t="s">
        <v>55</v>
      </c>
      <c r="D194" s="356" t="s">
        <v>241</v>
      </c>
      <c r="E194" s="356" t="s">
        <v>242</v>
      </c>
      <c r="F194" s="357" t="s">
        <v>584</v>
      </c>
      <c r="G194" s="436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1.25" customHeight="1" x14ac:dyDescent="0.25">
      <c r="A195" s="297" t="s">
        <v>202</v>
      </c>
      <c r="B195" s="298" t="s">
        <v>286</v>
      </c>
      <c r="C195" s="297">
        <v>3</v>
      </c>
      <c r="D195" s="358">
        <v>151.80000000000001</v>
      </c>
      <c r="E195" s="304">
        <f>(C195*D195)</f>
        <v>455.40000000000003</v>
      </c>
      <c r="F195" s="304">
        <f>E195*30</f>
        <v>13662.000000000002</v>
      </c>
      <c r="G195" s="436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1.25" customHeight="1" x14ac:dyDescent="0.25">
      <c r="A196" s="1"/>
      <c r="B196" s="1"/>
      <c r="C196" s="1"/>
      <c r="D196" s="3"/>
      <c r="E196" s="3"/>
      <c r="F196" s="3"/>
      <c r="G196" s="436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1.25" customHeight="1" x14ac:dyDescent="0.25">
      <c r="A197" s="360" t="s">
        <v>585</v>
      </c>
      <c r="B197" s="190"/>
      <c r="C197" s="190"/>
      <c r="D197" s="361"/>
      <c r="E197" s="361"/>
      <c r="F197" s="361"/>
      <c r="G197" s="436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1.25" customHeight="1" x14ac:dyDescent="0.25">
      <c r="A198" s="362" t="s">
        <v>240</v>
      </c>
      <c r="B198" s="363" t="s">
        <v>105</v>
      </c>
      <c r="C198" s="363" t="s">
        <v>55</v>
      </c>
      <c r="D198" s="364" t="s">
        <v>241</v>
      </c>
      <c r="E198" s="364" t="s">
        <v>242</v>
      </c>
      <c r="F198" s="365" t="s">
        <v>363</v>
      </c>
      <c r="G198" s="436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1.25" customHeight="1" x14ac:dyDescent="0.25">
      <c r="A199" s="366" t="s">
        <v>364</v>
      </c>
      <c r="B199" s="196" t="s">
        <v>365</v>
      </c>
      <c r="C199" s="196">
        <v>3</v>
      </c>
      <c r="D199" s="367">
        <f>'0. Qtdades e Custos'!D225</f>
        <v>150</v>
      </c>
      <c r="E199" s="368">
        <f>D199*C199</f>
        <v>450</v>
      </c>
      <c r="F199" s="189"/>
      <c r="G199" s="436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1.25" customHeight="1" x14ac:dyDescent="0.25">
      <c r="A200" s="366" t="s">
        <v>366</v>
      </c>
      <c r="B200" s="196" t="s">
        <v>246</v>
      </c>
      <c r="C200" s="369">
        <v>60</v>
      </c>
      <c r="D200" s="368">
        <f>D199</f>
        <v>150</v>
      </c>
      <c r="E200" s="368">
        <f>D200/C200</f>
        <v>2.5</v>
      </c>
      <c r="F200" s="189"/>
      <c r="G200" s="436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1.25" customHeight="1" x14ac:dyDescent="0.25">
      <c r="A201" s="366" t="s">
        <v>367</v>
      </c>
      <c r="B201" s="196" t="s">
        <v>368</v>
      </c>
      <c r="C201" s="196">
        <v>3</v>
      </c>
      <c r="D201" s="367">
        <f>'0. Qtdades e Custos'!D226</f>
        <v>56.99</v>
      </c>
      <c r="E201" s="368">
        <f>D201*C201</f>
        <v>170.97</v>
      </c>
      <c r="F201" s="189"/>
      <c r="G201" s="436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1.25" customHeight="1" x14ac:dyDescent="0.25">
      <c r="A202" s="370" t="s">
        <v>369</v>
      </c>
      <c r="B202" s="371"/>
      <c r="C202" s="372"/>
      <c r="D202" s="373"/>
      <c r="E202" s="374">
        <f>E201+E200</f>
        <v>173.47</v>
      </c>
      <c r="F202" s="189"/>
      <c r="G202" s="436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1.25" customHeight="1" x14ac:dyDescent="0.25">
      <c r="A203" s="190"/>
      <c r="B203" s="190"/>
      <c r="C203" s="190"/>
      <c r="D203" s="375" t="s">
        <v>255</v>
      </c>
      <c r="E203" s="376">
        <v>1</v>
      </c>
      <c r="F203" s="377">
        <f>(E202)*E203</f>
        <v>173.47</v>
      </c>
      <c r="G203" s="436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1.25" customHeight="1" x14ac:dyDescent="0.25">
      <c r="A204" s="190"/>
      <c r="B204" s="190"/>
      <c r="C204" s="190"/>
      <c r="D204" s="361"/>
      <c r="E204" s="361"/>
      <c r="F204" s="361"/>
      <c r="G204" s="436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1.25" customHeight="1" x14ac:dyDescent="0.25">
      <c r="A205" s="378" t="s">
        <v>370</v>
      </c>
      <c r="B205" s="379"/>
      <c r="C205" s="379"/>
      <c r="D205" s="380"/>
      <c r="E205" s="381"/>
      <c r="F205" s="382">
        <f>F203</f>
        <v>173.47</v>
      </c>
      <c r="G205" s="436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1.25" customHeight="1" x14ac:dyDescent="0.25">
      <c r="A206" s="1"/>
      <c r="B206" s="1"/>
      <c r="C206" s="1"/>
      <c r="D206" s="3"/>
      <c r="E206" s="3"/>
      <c r="F206" s="3"/>
      <c r="G206" s="436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321" t="s">
        <v>468</v>
      </c>
      <c r="B207" s="322"/>
      <c r="C207" s="322"/>
      <c r="D207" s="261"/>
      <c r="E207" s="323"/>
      <c r="F207" s="332">
        <f>+SUM(F141:F206)</f>
        <v>65600.654451268842</v>
      </c>
      <c r="G207" s="436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1.25" customHeight="1" x14ac:dyDescent="0.25">
      <c r="A208" s="1"/>
      <c r="B208" s="1"/>
      <c r="C208" s="1"/>
      <c r="D208" s="3"/>
      <c r="E208" s="3"/>
      <c r="F208" s="3"/>
      <c r="G208" s="436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32" t="s">
        <v>469</v>
      </c>
      <c r="B209" s="32"/>
      <c r="C209" s="32"/>
      <c r="D209" s="31"/>
      <c r="E209" s="31"/>
      <c r="F209" s="30"/>
      <c r="G209" s="436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1.25" customHeight="1" x14ac:dyDescent="0.25">
      <c r="A210" s="1"/>
      <c r="B210" s="1"/>
      <c r="C210" s="1"/>
      <c r="D210" s="3"/>
      <c r="E210" s="3"/>
      <c r="F210" s="3"/>
      <c r="G210" s="436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288" t="s">
        <v>240</v>
      </c>
      <c r="B211" s="289" t="s">
        <v>105</v>
      </c>
      <c r="C211" s="289" t="s">
        <v>55</v>
      </c>
      <c r="D211" s="290" t="s">
        <v>241</v>
      </c>
      <c r="E211" s="290" t="s">
        <v>242</v>
      </c>
      <c r="F211" s="291" t="s">
        <v>586</v>
      </c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5.5" customHeight="1" x14ac:dyDescent="0.25">
      <c r="A212" s="319" t="s">
        <v>123</v>
      </c>
      <c r="B212" s="298" t="s">
        <v>286</v>
      </c>
      <c r="C212" s="420">
        <f>'0. Qtdades e Custos'!H91</f>
        <v>37.5</v>
      </c>
      <c r="D212" s="295">
        <f>VLOOKUP(A212,'0. Qtdades e Custos'!$C$91:$J$94,8,0)</f>
        <v>10.54</v>
      </c>
      <c r="E212" s="299">
        <f t="shared" ref="E212:E216" si="13">C212*D212</f>
        <v>395.24999999999994</v>
      </c>
      <c r="F212" s="14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297" t="s">
        <v>124</v>
      </c>
      <c r="B213" s="298" t="s">
        <v>286</v>
      </c>
      <c r="C213" s="420">
        <f>'0. Qtdades e Custos'!H92</f>
        <v>6</v>
      </c>
      <c r="D213" s="295">
        <f>VLOOKUP(A213,'0. Qtdades e Custos'!$C$91:$J$94,8,0)</f>
        <v>6.88</v>
      </c>
      <c r="E213" s="299">
        <f t="shared" si="13"/>
        <v>41.28</v>
      </c>
      <c r="F213" s="14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297" t="s">
        <v>125</v>
      </c>
      <c r="B214" s="298" t="s">
        <v>286</v>
      </c>
      <c r="C214" s="420">
        <f>'0. Qtdades e Custos'!H93</f>
        <v>3750</v>
      </c>
      <c r="D214" s="295">
        <f>VLOOKUP(A214,'0. Qtdades e Custos'!$C$91:$J$94,8,0)</f>
        <v>2.25</v>
      </c>
      <c r="E214" s="299">
        <f t="shared" si="13"/>
        <v>8437.5</v>
      </c>
      <c r="F214" s="14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297" t="s">
        <v>127</v>
      </c>
      <c r="B215" s="298" t="s">
        <v>286</v>
      </c>
      <c r="C215" s="420">
        <f>'0. Qtdades e Custos'!H94</f>
        <v>0.5</v>
      </c>
      <c r="D215" s="295">
        <f>VLOOKUP(A215,'0. Qtdades e Custos'!$C$91:$J$94,8,0)</f>
        <v>358.58</v>
      </c>
      <c r="E215" s="299">
        <f t="shared" si="13"/>
        <v>179.29</v>
      </c>
      <c r="F215" s="14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297" t="s">
        <v>155</v>
      </c>
      <c r="B216" s="298" t="s">
        <v>286</v>
      </c>
      <c r="C216" s="420">
        <f>'0. Qtdades e Custos'!I157</f>
        <v>1.5</v>
      </c>
      <c r="D216" s="295">
        <f>'0. Qtdades e Custos'!E211</f>
        <v>35.1</v>
      </c>
      <c r="E216" s="299">
        <f t="shared" si="13"/>
        <v>52.650000000000006</v>
      </c>
      <c r="F216" s="14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32"/>
      <c r="B217" s="32"/>
      <c r="C217" s="32"/>
      <c r="D217" s="32"/>
      <c r="E217" s="31"/>
      <c r="F217" s="332">
        <f>SUM(E212:E215)</f>
        <v>9053.3200000000015</v>
      </c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1.25" customHeight="1" x14ac:dyDescent="0.25">
      <c r="A218" s="1"/>
      <c r="B218" s="1"/>
      <c r="C218" s="1"/>
      <c r="D218" s="3"/>
      <c r="E218" s="3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321" t="s">
        <v>471</v>
      </c>
      <c r="B219" s="322"/>
      <c r="C219" s="322"/>
      <c r="D219" s="261"/>
      <c r="E219" s="323"/>
      <c r="F219" s="332">
        <f>+F217</f>
        <v>9053.3200000000015</v>
      </c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1.25" customHeight="1" x14ac:dyDescent="0.25">
      <c r="A220" s="1"/>
      <c r="B220" s="1"/>
      <c r="C220" s="1"/>
      <c r="D220" s="3"/>
      <c r="E220" s="3"/>
      <c r="F220" s="3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7.25" customHeight="1" x14ac:dyDescent="0.25">
      <c r="A221" s="321" t="s">
        <v>472</v>
      </c>
      <c r="B221" s="329"/>
      <c r="C221" s="329"/>
      <c r="D221" s="330"/>
      <c r="E221" s="331"/>
      <c r="F221" s="317">
        <f>+F94+F133+F207+F219</f>
        <v>199078.2340423378</v>
      </c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1.25" customHeight="1" x14ac:dyDescent="0.25">
      <c r="A222" s="1"/>
      <c r="B222" s="1"/>
      <c r="C222" s="1"/>
      <c r="D222" s="3"/>
      <c r="E222" s="3"/>
      <c r="F222" s="3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32" t="s">
        <v>473</v>
      </c>
      <c r="B223" s="1"/>
      <c r="C223" s="1"/>
      <c r="D223" s="3"/>
      <c r="E223" s="3"/>
      <c r="F223" s="3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1.25" customHeight="1" x14ac:dyDescent="0.25">
      <c r="A224" s="1"/>
      <c r="B224" s="1"/>
      <c r="C224" s="1"/>
      <c r="D224" s="3"/>
      <c r="E224" s="3"/>
      <c r="F224" s="3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288" t="s">
        <v>240</v>
      </c>
      <c r="B225" s="289" t="s">
        <v>105</v>
      </c>
      <c r="C225" s="289" t="s">
        <v>55</v>
      </c>
      <c r="D225" s="290" t="s">
        <v>241</v>
      </c>
      <c r="E225" s="290" t="s">
        <v>242</v>
      </c>
      <c r="F225" s="291" t="s">
        <v>587</v>
      </c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293" t="s">
        <v>475</v>
      </c>
      <c r="B226" s="294" t="s">
        <v>220</v>
      </c>
      <c r="C226" s="302">
        <f>'9.BDI'!C20*100</f>
        <v>24.84</v>
      </c>
      <c r="D226" s="296">
        <f>+F221</f>
        <v>199078.2340423378</v>
      </c>
      <c r="E226" s="296">
        <f>C226*D226/100</f>
        <v>49451.033336116707</v>
      </c>
      <c r="F226" s="3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3"/>
      <c r="E227" s="3"/>
      <c r="F227" s="332">
        <f>+E226</f>
        <v>49451.033336116707</v>
      </c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1.25" customHeight="1" x14ac:dyDescent="0.25">
      <c r="A228" s="1"/>
      <c r="B228" s="1"/>
      <c r="C228" s="1"/>
      <c r="D228" s="3"/>
      <c r="E228" s="3"/>
      <c r="F228" s="3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321" t="s">
        <v>476</v>
      </c>
      <c r="B229" s="329"/>
      <c r="C229" s="329"/>
      <c r="D229" s="330"/>
      <c r="E229" s="331"/>
      <c r="F229" s="317">
        <f>F227</f>
        <v>49451.033336116707</v>
      </c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32"/>
      <c r="B230" s="32"/>
      <c r="C230" s="32"/>
      <c r="D230" s="31"/>
      <c r="E230" s="31"/>
      <c r="F230" s="30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32" t="s">
        <v>477</v>
      </c>
      <c r="B231" s="32"/>
      <c r="C231" s="32"/>
      <c r="D231" s="31"/>
      <c r="E231" s="31"/>
      <c r="F231" s="30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32"/>
      <c r="B232" s="32"/>
      <c r="C232" s="32"/>
      <c r="D232" s="31"/>
      <c r="E232" s="31"/>
      <c r="F232" s="30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421" t="s">
        <v>478</v>
      </c>
      <c r="B233" s="287">
        <v>0.2</v>
      </c>
      <c r="C233" s="32"/>
      <c r="D233" s="31"/>
      <c r="E233" s="31"/>
      <c r="F233" s="30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422" t="s">
        <v>479</v>
      </c>
      <c r="B234" s="322"/>
      <c r="C234" s="322"/>
      <c r="D234" s="261"/>
      <c r="E234" s="323"/>
      <c r="F234" s="332">
        <f>'6. Equipe Técnica'!F323</f>
        <v>52768.505897061463</v>
      </c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32"/>
      <c r="B235" s="32"/>
      <c r="C235" s="32"/>
      <c r="D235" s="31"/>
      <c r="E235" s="31"/>
      <c r="F235" s="30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321" t="s">
        <v>480</v>
      </c>
      <c r="B236" s="329"/>
      <c r="C236" s="329"/>
      <c r="D236" s="330"/>
      <c r="E236" s="331"/>
      <c r="F236" s="317">
        <f>B233*F234</f>
        <v>10553.701179412294</v>
      </c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32"/>
      <c r="B237" s="32"/>
      <c r="C237" s="32"/>
      <c r="D237" s="31"/>
      <c r="E237" s="31"/>
      <c r="F237" s="30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1.25" customHeight="1" x14ac:dyDescent="0.25">
      <c r="A238" s="1"/>
      <c r="B238" s="1"/>
      <c r="C238" s="1"/>
      <c r="D238" s="3"/>
      <c r="E238" s="3"/>
      <c r="F238" s="3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4.75" customHeight="1" x14ac:dyDescent="0.25">
      <c r="A239" s="321" t="s">
        <v>481</v>
      </c>
      <c r="B239" s="329"/>
      <c r="C239" s="329"/>
      <c r="D239" s="330"/>
      <c r="E239" s="331"/>
      <c r="F239" s="317">
        <f>F221+F229+F236</f>
        <v>259082.96855786678</v>
      </c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2"/>
      <c r="B240" s="2"/>
      <c r="C240" s="2"/>
      <c r="D240" s="232"/>
      <c r="E240" s="232"/>
      <c r="F240" s="232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29"/>
      <c r="B241" s="29"/>
      <c r="C241" s="29"/>
      <c r="D241" s="233"/>
      <c r="E241" s="233"/>
      <c r="F241" s="3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423" t="s">
        <v>588</v>
      </c>
      <c r="B242" s="424"/>
      <c r="C242" s="424"/>
      <c r="D242" s="437">
        <f>'0. Qtdades e Custos'!D8</f>
        <v>500</v>
      </c>
      <c r="E242" s="426" t="s">
        <v>6</v>
      </c>
      <c r="F242" s="3"/>
      <c r="G242" s="3" t="s">
        <v>206</v>
      </c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3"/>
      <c r="E243" s="3"/>
      <c r="F243" s="3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5.5" customHeight="1" x14ac:dyDescent="0.25">
      <c r="A244" s="321" t="s">
        <v>483</v>
      </c>
      <c r="B244" s="322"/>
      <c r="C244" s="322"/>
      <c r="D244" s="261"/>
      <c r="E244" s="427" t="s">
        <v>484</v>
      </c>
      <c r="F244" s="429">
        <f>IFERROR(F239/D242,"-")</f>
        <v>518.16593711573353</v>
      </c>
      <c r="G244" s="3" t="s">
        <v>206</v>
      </c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3"/>
      <c r="E245" s="3"/>
      <c r="F245" s="3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9.75" customHeight="1" x14ac:dyDescent="0.25">
      <c r="A246" s="1"/>
      <c r="B246" s="1"/>
      <c r="C246" s="1"/>
      <c r="D246" s="3"/>
      <c r="E246" s="3"/>
      <c r="F246" s="3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9.75" customHeight="1" x14ac:dyDescent="0.25">
      <c r="A247" s="1"/>
      <c r="B247" s="1"/>
      <c r="C247" s="1"/>
      <c r="D247" s="3"/>
      <c r="E247" s="3"/>
      <c r="F247" s="3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9.75" customHeight="1" x14ac:dyDescent="0.25">
      <c r="A248" s="1"/>
      <c r="B248" s="1"/>
      <c r="C248" s="1"/>
      <c r="D248" s="3"/>
      <c r="E248" s="3"/>
      <c r="F248" s="3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3"/>
      <c r="E249" s="3"/>
      <c r="F249" s="3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3"/>
      <c r="E250" s="3"/>
      <c r="F250" s="3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3"/>
      <c r="E251" s="3"/>
      <c r="F251" s="3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3"/>
      <c r="E252" s="3"/>
      <c r="F252" s="3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3"/>
      <c r="E253" s="3"/>
      <c r="F253" s="3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3"/>
      <c r="E254" s="3"/>
      <c r="F254" s="3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3"/>
      <c r="E255" s="3"/>
      <c r="F255" s="3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3"/>
      <c r="E256" s="3"/>
      <c r="F256" s="3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3"/>
      <c r="E257" s="3"/>
      <c r="F257" s="3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3"/>
      <c r="E258" s="3"/>
      <c r="F258" s="3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3"/>
      <c r="E259" s="3"/>
      <c r="F259" s="3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3"/>
      <c r="E260" s="3"/>
      <c r="F260" s="3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3"/>
      <c r="E261" s="3"/>
      <c r="F261" s="3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3"/>
      <c r="E262" s="3"/>
      <c r="F262" s="3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3"/>
      <c r="E263" s="3"/>
      <c r="F263" s="3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3"/>
      <c r="E264" s="3"/>
      <c r="F264" s="3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3"/>
      <c r="E265" s="3"/>
      <c r="F265" s="3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3"/>
      <c r="E266" s="3"/>
      <c r="F266" s="3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3"/>
      <c r="E267" s="3"/>
      <c r="F267" s="3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3"/>
      <c r="E268" s="3"/>
      <c r="F268" s="3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3"/>
      <c r="E269" s="3"/>
      <c r="F269" s="3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3"/>
      <c r="E270" s="3"/>
      <c r="F270" s="3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3"/>
      <c r="E271" s="3"/>
      <c r="F271" s="3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3"/>
      <c r="E272" s="3"/>
      <c r="F272" s="3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3"/>
      <c r="E273" s="3"/>
      <c r="F273" s="3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3"/>
      <c r="E274" s="3"/>
      <c r="F274" s="3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3"/>
      <c r="E275" s="3"/>
      <c r="F275" s="3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3"/>
      <c r="E276" s="3"/>
      <c r="F276" s="3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3"/>
      <c r="E277" s="3"/>
      <c r="F277" s="3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9" customHeight="1" x14ac:dyDescent="0.25">
      <c r="A278" s="1"/>
      <c r="B278" s="1"/>
      <c r="C278" s="1"/>
      <c r="D278" s="3"/>
      <c r="E278" s="3"/>
      <c r="F278" s="3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3"/>
      <c r="E279" s="3"/>
      <c r="F279" s="3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3"/>
      <c r="E280" s="3"/>
      <c r="F280" s="3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3"/>
      <c r="E281" s="3"/>
      <c r="F281" s="3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3"/>
      <c r="E282" s="3"/>
      <c r="F282" s="3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3"/>
      <c r="E283" s="3"/>
      <c r="F283" s="3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3"/>
      <c r="E284" s="3"/>
      <c r="F284" s="3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3"/>
      <c r="E285" s="3"/>
      <c r="F285" s="3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3"/>
      <c r="E286" s="3"/>
      <c r="F286" s="3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3"/>
      <c r="E287" s="3"/>
      <c r="F287" s="3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3"/>
      <c r="E288" s="3"/>
      <c r="F288" s="3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3"/>
      <c r="E289" s="3"/>
      <c r="F289" s="3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3"/>
      <c r="E290" s="3"/>
      <c r="F290" s="3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3"/>
      <c r="E291" s="3"/>
      <c r="F291" s="3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3"/>
      <c r="E292" s="3"/>
      <c r="F292" s="3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3"/>
      <c r="E293" s="3"/>
      <c r="F293" s="3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3"/>
      <c r="E294" s="3"/>
      <c r="F294" s="3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3"/>
      <c r="E295" s="3"/>
      <c r="F295" s="3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3"/>
      <c r="E296" s="3"/>
      <c r="F296" s="3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3"/>
      <c r="E297" s="3"/>
      <c r="F297" s="3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3"/>
      <c r="E298" s="3"/>
      <c r="F298" s="3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3"/>
      <c r="E299" s="3"/>
      <c r="F299" s="3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3"/>
      <c r="E300" s="3"/>
      <c r="F300" s="3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3"/>
      <c r="E301" s="3"/>
      <c r="F301" s="3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3"/>
      <c r="E302" s="3"/>
      <c r="F302" s="3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3"/>
      <c r="E303" s="3"/>
      <c r="F303" s="3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3"/>
      <c r="E304" s="3"/>
      <c r="F304" s="3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3"/>
      <c r="E305" s="3"/>
      <c r="F305" s="3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3"/>
      <c r="E306" s="3"/>
      <c r="F306" s="3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3"/>
      <c r="E307" s="3"/>
      <c r="F307" s="3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3"/>
      <c r="E308" s="3"/>
      <c r="F308" s="3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3"/>
      <c r="E309" s="3"/>
      <c r="F309" s="3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3"/>
      <c r="E310" s="3"/>
      <c r="F310" s="3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3"/>
      <c r="E311" s="3"/>
      <c r="F311" s="3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3"/>
      <c r="E312" s="3"/>
      <c r="F312" s="3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3"/>
      <c r="E313" s="3"/>
      <c r="F313" s="3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3"/>
      <c r="E314" s="3"/>
      <c r="F314" s="3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3"/>
      <c r="E315" s="3"/>
      <c r="F315" s="3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3"/>
      <c r="E316" s="3"/>
      <c r="F316" s="3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3"/>
      <c r="E317" s="3"/>
      <c r="F317" s="3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3"/>
      <c r="E318" s="3"/>
      <c r="F318" s="3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3"/>
      <c r="E319" s="3"/>
      <c r="F319" s="3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3"/>
      <c r="E320" s="3"/>
      <c r="F320" s="3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3"/>
      <c r="E321" s="3"/>
      <c r="F321" s="3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3"/>
      <c r="E322" s="3"/>
      <c r="F322" s="3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3"/>
      <c r="E323" s="3"/>
      <c r="F323" s="3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3"/>
      <c r="E324" s="3"/>
      <c r="F324" s="3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3"/>
      <c r="E325" s="3"/>
      <c r="F325" s="3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3"/>
      <c r="E326" s="3"/>
      <c r="F326" s="3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3"/>
      <c r="E327" s="3"/>
      <c r="F327" s="3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3"/>
      <c r="E328" s="3"/>
      <c r="F328" s="3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3"/>
      <c r="E329" s="3"/>
      <c r="F329" s="3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3"/>
      <c r="E330" s="3"/>
      <c r="F330" s="3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3"/>
      <c r="E331" s="3"/>
      <c r="F331" s="3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3"/>
      <c r="E332" s="3"/>
      <c r="F332" s="3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3"/>
      <c r="E333" s="3"/>
      <c r="F333" s="3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3"/>
      <c r="E334" s="3"/>
      <c r="F334" s="3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3"/>
      <c r="E335" s="3"/>
      <c r="F335" s="3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3"/>
      <c r="E336" s="3"/>
      <c r="F336" s="3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3"/>
      <c r="E337" s="3"/>
      <c r="F337" s="3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3"/>
      <c r="E338" s="3"/>
      <c r="F338" s="3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3"/>
      <c r="E339" s="3"/>
      <c r="F339" s="3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3"/>
      <c r="E340" s="3"/>
      <c r="F340" s="3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3"/>
      <c r="E341" s="3"/>
      <c r="F341" s="3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3"/>
      <c r="E342" s="3"/>
      <c r="F342" s="3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3"/>
      <c r="E343" s="3"/>
      <c r="F343" s="3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3"/>
      <c r="E344" s="3"/>
      <c r="F344" s="3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3"/>
      <c r="E345" s="3"/>
      <c r="F345" s="3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3"/>
      <c r="E346" s="3"/>
      <c r="F346" s="3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3"/>
      <c r="E347" s="3"/>
      <c r="F347" s="3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3"/>
      <c r="E348" s="3"/>
      <c r="F348" s="3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3"/>
      <c r="E349" s="3"/>
      <c r="F349" s="3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3"/>
      <c r="E350" s="3"/>
      <c r="F350" s="3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3"/>
      <c r="E351" s="3"/>
      <c r="F351" s="3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3"/>
      <c r="E352" s="3"/>
      <c r="F352" s="3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3"/>
      <c r="E353" s="3"/>
      <c r="F353" s="3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3"/>
      <c r="E354" s="3"/>
      <c r="F354" s="3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3"/>
      <c r="E355" s="3"/>
      <c r="F355" s="3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3"/>
      <c r="E356" s="3"/>
      <c r="F356" s="3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3"/>
      <c r="E357" s="3"/>
      <c r="F357" s="3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3"/>
      <c r="E358" s="3"/>
      <c r="F358" s="3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3"/>
      <c r="E359" s="3"/>
      <c r="F359" s="3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3"/>
      <c r="E360" s="3"/>
      <c r="F360" s="3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3"/>
      <c r="E361" s="3"/>
      <c r="F361" s="3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3"/>
      <c r="E362" s="3"/>
      <c r="F362" s="3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3"/>
      <c r="E363" s="3"/>
      <c r="F363" s="3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3"/>
      <c r="E364" s="3"/>
      <c r="F364" s="3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3"/>
      <c r="E365" s="3"/>
      <c r="F365" s="3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3"/>
      <c r="E366" s="3"/>
      <c r="F366" s="3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3"/>
      <c r="E367" s="3"/>
      <c r="F367" s="3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3"/>
      <c r="E368" s="3"/>
      <c r="F368" s="3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3"/>
      <c r="E369" s="3"/>
      <c r="F369" s="3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3"/>
      <c r="E370" s="3"/>
      <c r="F370" s="3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3"/>
      <c r="E371" s="3"/>
      <c r="F371" s="3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3"/>
      <c r="E372" s="3"/>
      <c r="F372" s="3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3"/>
      <c r="E373" s="3"/>
      <c r="F373" s="3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3"/>
      <c r="E374" s="3"/>
      <c r="F374" s="3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3"/>
      <c r="E375" s="3"/>
      <c r="F375" s="3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3"/>
      <c r="E376" s="3"/>
      <c r="F376" s="3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3"/>
      <c r="E377" s="3"/>
      <c r="F377" s="3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3"/>
      <c r="E378" s="3"/>
      <c r="F378" s="3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3"/>
      <c r="E379" s="3"/>
      <c r="F379" s="3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3"/>
      <c r="E380" s="3"/>
      <c r="F380" s="3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3"/>
      <c r="E381" s="3"/>
      <c r="F381" s="3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3"/>
      <c r="E382" s="3"/>
      <c r="F382" s="3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3"/>
      <c r="E383" s="3"/>
      <c r="F383" s="3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3"/>
      <c r="E384" s="3"/>
      <c r="F384" s="3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3"/>
      <c r="E385" s="3"/>
      <c r="F385" s="3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3"/>
      <c r="E386" s="3"/>
      <c r="F386" s="3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3"/>
      <c r="E387" s="3"/>
      <c r="F387" s="3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3"/>
      <c r="E388" s="3"/>
      <c r="F388" s="3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3"/>
      <c r="E389" s="3"/>
      <c r="F389" s="3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3"/>
      <c r="E390" s="3"/>
      <c r="F390" s="3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3"/>
      <c r="E391" s="3"/>
      <c r="F391" s="3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3"/>
      <c r="E392" s="3"/>
      <c r="F392" s="3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3"/>
      <c r="E393" s="3"/>
      <c r="F393" s="3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3"/>
      <c r="E394" s="3"/>
      <c r="F394" s="3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3"/>
      <c r="E395" s="3"/>
      <c r="F395" s="3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3"/>
      <c r="E396" s="3"/>
      <c r="F396" s="3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3"/>
      <c r="E397" s="3"/>
      <c r="F397" s="3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3"/>
      <c r="E398" s="3"/>
      <c r="F398" s="3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3"/>
      <c r="E399" s="3"/>
      <c r="F399" s="3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3"/>
      <c r="E400" s="3"/>
      <c r="F400" s="3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3"/>
      <c r="E401" s="3"/>
      <c r="F401" s="3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3"/>
      <c r="E402" s="3"/>
      <c r="F402" s="3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3"/>
      <c r="E403" s="3"/>
      <c r="F403" s="3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3"/>
      <c r="E404" s="3"/>
      <c r="F404" s="3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3"/>
      <c r="E405" s="3"/>
      <c r="F405" s="3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3"/>
      <c r="E406" s="3"/>
      <c r="F406" s="3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3"/>
      <c r="E407" s="3"/>
      <c r="F407" s="3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3"/>
      <c r="E408" s="3"/>
      <c r="F408" s="3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3"/>
      <c r="E409" s="3"/>
      <c r="F409" s="3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3"/>
      <c r="E410" s="3"/>
      <c r="F410" s="3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3"/>
      <c r="E411" s="3"/>
      <c r="F411" s="3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3"/>
      <c r="E412" s="3"/>
      <c r="F412" s="3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3"/>
      <c r="E413" s="3"/>
      <c r="F413" s="3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3"/>
      <c r="E414" s="3"/>
      <c r="F414" s="3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3"/>
      <c r="E415" s="3"/>
      <c r="F415" s="3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3"/>
      <c r="E416" s="3"/>
      <c r="F416" s="3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3"/>
      <c r="E417" s="3"/>
      <c r="F417" s="3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3"/>
      <c r="E418" s="3"/>
      <c r="F418" s="3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3"/>
      <c r="E419" s="3"/>
      <c r="F419" s="3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3"/>
      <c r="E420" s="3"/>
      <c r="F420" s="3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3"/>
      <c r="E421" s="3"/>
      <c r="F421" s="3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3"/>
      <c r="E422" s="3"/>
      <c r="F422" s="3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3"/>
      <c r="E423" s="3"/>
      <c r="F423" s="3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3"/>
      <c r="E424" s="3"/>
      <c r="F424" s="3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3"/>
      <c r="E425" s="3"/>
      <c r="F425" s="3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3"/>
      <c r="E426" s="3"/>
      <c r="F426" s="3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3"/>
      <c r="E427" s="3"/>
      <c r="F427" s="3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3"/>
      <c r="E428" s="3"/>
      <c r="F428" s="3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3"/>
      <c r="E429" s="3"/>
      <c r="F429" s="3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3"/>
      <c r="E430" s="3"/>
      <c r="F430" s="3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3"/>
      <c r="E431" s="3"/>
      <c r="F431" s="3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3"/>
      <c r="E432" s="3"/>
      <c r="F432" s="3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3"/>
      <c r="E433" s="3"/>
      <c r="F433" s="3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3"/>
      <c r="E434" s="3"/>
      <c r="F434" s="3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3"/>
      <c r="E435" s="3"/>
      <c r="F435" s="3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3"/>
      <c r="E436" s="3"/>
      <c r="F436" s="3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3"/>
      <c r="E437" s="3"/>
      <c r="F437" s="3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3"/>
      <c r="E438" s="3"/>
      <c r="F438" s="3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3"/>
      <c r="E439" s="3"/>
      <c r="F439" s="3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3"/>
      <c r="E440" s="3"/>
      <c r="F440" s="3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3"/>
      <c r="E441" s="3"/>
      <c r="F441" s="3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3"/>
      <c r="E442" s="3"/>
      <c r="F442" s="3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3"/>
      <c r="E443" s="3"/>
      <c r="F443" s="3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3"/>
      <c r="E444" s="3"/>
      <c r="F444" s="3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3"/>
      <c r="E445" s="3"/>
      <c r="F445" s="3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3"/>
      <c r="E446" s="3"/>
      <c r="F446" s="3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3"/>
      <c r="E447" s="3"/>
      <c r="F447" s="3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3"/>
      <c r="E448" s="3"/>
      <c r="F448" s="3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3"/>
      <c r="E449" s="3"/>
      <c r="F449" s="3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3"/>
      <c r="E450" s="3"/>
      <c r="F450" s="3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3"/>
      <c r="E451" s="3"/>
      <c r="F451" s="3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3"/>
      <c r="E452" s="3"/>
      <c r="F452" s="3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3"/>
      <c r="E453" s="3"/>
      <c r="F453" s="3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3"/>
      <c r="E454" s="3"/>
      <c r="F454" s="3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3"/>
      <c r="E455" s="3"/>
      <c r="F455" s="3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3"/>
      <c r="E456" s="3"/>
      <c r="F456" s="3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3"/>
      <c r="E457" s="3"/>
      <c r="F457" s="3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3"/>
      <c r="E458" s="3"/>
      <c r="F458" s="3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3"/>
      <c r="E459" s="3"/>
      <c r="F459" s="3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3"/>
      <c r="E460" s="3"/>
      <c r="F460" s="3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3"/>
      <c r="E461" s="3"/>
      <c r="F461" s="3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3"/>
      <c r="E462" s="3"/>
      <c r="F462" s="3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3"/>
      <c r="E463" s="3"/>
      <c r="F463" s="3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3"/>
      <c r="E464" s="3"/>
      <c r="F464" s="3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3"/>
      <c r="E465" s="3"/>
      <c r="F465" s="3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3"/>
      <c r="E466" s="3"/>
      <c r="F466" s="3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3"/>
      <c r="E467" s="3"/>
      <c r="F467" s="3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3"/>
      <c r="E468" s="3"/>
      <c r="F468" s="3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3"/>
      <c r="E469" s="3"/>
      <c r="F469" s="3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3"/>
      <c r="E470" s="3"/>
      <c r="F470" s="3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3"/>
      <c r="E471" s="3"/>
      <c r="F471" s="3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3"/>
      <c r="E472" s="3"/>
      <c r="F472" s="3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3"/>
      <c r="E473" s="3"/>
      <c r="F473" s="3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3"/>
      <c r="E474" s="3"/>
      <c r="F474" s="3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3"/>
      <c r="E475" s="3"/>
      <c r="F475" s="3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3"/>
      <c r="E476" s="3"/>
      <c r="F476" s="3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3"/>
      <c r="E477" s="3"/>
      <c r="F477" s="3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3"/>
      <c r="E478" s="3"/>
      <c r="F478" s="3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3"/>
      <c r="E479" s="3"/>
      <c r="F479" s="3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3"/>
      <c r="E480" s="3"/>
      <c r="F480" s="3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3"/>
      <c r="E481" s="3"/>
      <c r="F481" s="3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3"/>
      <c r="E482" s="3"/>
      <c r="F482" s="3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3"/>
      <c r="E483" s="3"/>
      <c r="F483" s="3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3"/>
      <c r="E484" s="3"/>
      <c r="F484" s="3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3"/>
      <c r="E485" s="3"/>
      <c r="F485" s="3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3"/>
      <c r="E486" s="3"/>
      <c r="F486" s="3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3"/>
      <c r="E487" s="3"/>
      <c r="F487" s="3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3"/>
      <c r="E488" s="3"/>
      <c r="F488" s="3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3"/>
      <c r="E489" s="3"/>
      <c r="F489" s="3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3"/>
      <c r="E490" s="3"/>
      <c r="F490" s="3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3"/>
      <c r="E491" s="3"/>
      <c r="F491" s="3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3"/>
      <c r="E492" s="3"/>
      <c r="F492" s="3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3"/>
      <c r="E493" s="3"/>
      <c r="F493" s="3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3"/>
      <c r="E494" s="3"/>
      <c r="F494" s="3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3"/>
      <c r="E495" s="3"/>
      <c r="F495" s="3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3"/>
      <c r="E496" s="3"/>
      <c r="F496" s="3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3"/>
      <c r="E497" s="3"/>
      <c r="F497" s="3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3"/>
      <c r="E498" s="3"/>
      <c r="F498" s="3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3"/>
      <c r="E499" s="3"/>
      <c r="F499" s="3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3"/>
      <c r="E500" s="3"/>
      <c r="F500" s="3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3"/>
      <c r="E501" s="3"/>
      <c r="F501" s="3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3"/>
      <c r="E502" s="3"/>
      <c r="F502" s="3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3"/>
      <c r="E503" s="3"/>
      <c r="F503" s="3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3"/>
      <c r="E504" s="3"/>
      <c r="F504" s="3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3"/>
      <c r="E505" s="3"/>
      <c r="F505" s="3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3"/>
      <c r="E506" s="3"/>
      <c r="F506" s="3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3"/>
      <c r="E507" s="3"/>
      <c r="F507" s="3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3"/>
      <c r="E508" s="3"/>
      <c r="F508" s="3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3"/>
      <c r="E509" s="3"/>
      <c r="F509" s="3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3"/>
      <c r="E510" s="3"/>
      <c r="F510" s="3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3"/>
      <c r="E511" s="3"/>
      <c r="F511" s="3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3"/>
      <c r="E512" s="3"/>
      <c r="F512" s="3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3"/>
      <c r="E513" s="3"/>
      <c r="F513" s="3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3"/>
      <c r="E514" s="3"/>
      <c r="F514" s="3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3"/>
      <c r="E515" s="3"/>
      <c r="F515" s="3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3"/>
      <c r="E516" s="3"/>
      <c r="F516" s="3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3"/>
      <c r="E517" s="3"/>
      <c r="F517" s="3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3"/>
      <c r="E518" s="3"/>
      <c r="F518" s="3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3"/>
      <c r="E519" s="3"/>
      <c r="F519" s="3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3"/>
      <c r="E520" s="3"/>
      <c r="F520" s="3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3"/>
      <c r="E521" s="3"/>
      <c r="F521" s="3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3"/>
      <c r="E522" s="3"/>
      <c r="F522" s="3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3"/>
      <c r="E523" s="3"/>
      <c r="F523" s="3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3"/>
      <c r="E524" s="3"/>
      <c r="F524" s="3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3"/>
      <c r="E525" s="3"/>
      <c r="F525" s="3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3"/>
      <c r="E526" s="3"/>
      <c r="F526" s="3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3"/>
      <c r="E527" s="3"/>
      <c r="F527" s="3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3"/>
      <c r="E528" s="3"/>
      <c r="F528" s="3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3"/>
      <c r="E529" s="3"/>
      <c r="F529" s="3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3"/>
      <c r="E530" s="3"/>
      <c r="F530" s="3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3"/>
      <c r="E531" s="3"/>
      <c r="F531" s="3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3"/>
      <c r="E532" s="3"/>
      <c r="F532" s="3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3"/>
      <c r="E533" s="3"/>
      <c r="F533" s="3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3"/>
      <c r="E534" s="3"/>
      <c r="F534" s="3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3"/>
      <c r="E535" s="3"/>
      <c r="F535" s="3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3"/>
      <c r="E536" s="3"/>
      <c r="F536" s="3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3"/>
      <c r="E537" s="3"/>
      <c r="F537" s="3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3"/>
      <c r="E538" s="3"/>
      <c r="F538" s="3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3"/>
      <c r="E539" s="3"/>
      <c r="F539" s="3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3"/>
      <c r="E540" s="3"/>
      <c r="F540" s="3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3"/>
      <c r="E541" s="3"/>
      <c r="F541" s="3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3"/>
      <c r="E542" s="3"/>
      <c r="F542" s="3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3"/>
      <c r="E543" s="3"/>
      <c r="F543" s="3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3"/>
      <c r="E544" s="3"/>
      <c r="F544" s="3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3"/>
      <c r="E545" s="3"/>
      <c r="F545" s="3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3"/>
      <c r="E546" s="3"/>
      <c r="F546" s="3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3"/>
      <c r="E547" s="3"/>
      <c r="F547" s="3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3"/>
      <c r="E548" s="3"/>
      <c r="F548" s="3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3"/>
      <c r="E549" s="3"/>
      <c r="F549" s="3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3"/>
      <c r="E550" s="3"/>
      <c r="F550" s="3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3"/>
      <c r="E551" s="3"/>
      <c r="F551" s="3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3"/>
      <c r="E552" s="3"/>
      <c r="F552" s="3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3"/>
      <c r="E553" s="3"/>
      <c r="F553" s="3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3"/>
      <c r="E554" s="3"/>
      <c r="F554" s="3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3"/>
      <c r="E555" s="3"/>
      <c r="F555" s="3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3"/>
      <c r="E556" s="3"/>
      <c r="F556" s="3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3"/>
      <c r="E557" s="3"/>
      <c r="F557" s="3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3"/>
      <c r="E558" s="3"/>
      <c r="F558" s="3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3"/>
      <c r="E559" s="3"/>
      <c r="F559" s="3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3"/>
      <c r="E560" s="3"/>
      <c r="F560" s="3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3"/>
      <c r="E561" s="3"/>
      <c r="F561" s="3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3"/>
      <c r="E562" s="3"/>
      <c r="F562" s="3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3"/>
      <c r="E563" s="3"/>
      <c r="F563" s="3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3"/>
      <c r="E564" s="3"/>
      <c r="F564" s="3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3"/>
      <c r="E565" s="3"/>
      <c r="F565" s="3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3"/>
      <c r="E566" s="3"/>
      <c r="F566" s="3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3"/>
      <c r="E567" s="3"/>
      <c r="F567" s="3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3"/>
      <c r="E568" s="3"/>
      <c r="F568" s="3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3"/>
      <c r="E569" s="3"/>
      <c r="F569" s="3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3"/>
      <c r="E570" s="3"/>
      <c r="F570" s="3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3"/>
      <c r="E571" s="3"/>
      <c r="F571" s="3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3"/>
      <c r="E572" s="3"/>
      <c r="F572" s="3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3"/>
      <c r="E573" s="3"/>
      <c r="F573" s="3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3"/>
      <c r="E574" s="3"/>
      <c r="F574" s="3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3"/>
      <c r="E575" s="3"/>
      <c r="F575" s="3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3"/>
      <c r="E576" s="3"/>
      <c r="F576" s="3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3"/>
      <c r="E577" s="3"/>
      <c r="F577" s="3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3"/>
      <c r="E578" s="3"/>
      <c r="F578" s="3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3"/>
      <c r="E579" s="3"/>
      <c r="F579" s="3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3"/>
      <c r="E580" s="3"/>
      <c r="F580" s="3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3"/>
      <c r="E581" s="3"/>
      <c r="F581" s="3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3"/>
      <c r="E582" s="3"/>
      <c r="F582" s="3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3"/>
      <c r="E583" s="3"/>
      <c r="F583" s="3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3"/>
      <c r="E584" s="3"/>
      <c r="F584" s="3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3"/>
      <c r="E585" s="3"/>
      <c r="F585" s="3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3"/>
      <c r="E586" s="3"/>
      <c r="F586" s="3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3"/>
      <c r="E587" s="3"/>
      <c r="F587" s="3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3"/>
      <c r="E588" s="3"/>
      <c r="F588" s="3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3"/>
      <c r="E589" s="3"/>
      <c r="F589" s="3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3"/>
      <c r="E590" s="3"/>
      <c r="F590" s="3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3"/>
      <c r="E591" s="3"/>
      <c r="F591" s="3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3"/>
      <c r="E592" s="3"/>
      <c r="F592" s="3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3"/>
      <c r="E593" s="3"/>
      <c r="F593" s="3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3"/>
      <c r="E594" s="3"/>
      <c r="F594" s="3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3"/>
      <c r="E595" s="3"/>
      <c r="F595" s="3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3"/>
      <c r="E596" s="3"/>
      <c r="F596" s="3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3"/>
      <c r="E597" s="3"/>
      <c r="F597" s="3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3"/>
      <c r="E598" s="3"/>
      <c r="F598" s="3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3"/>
      <c r="E599" s="3"/>
      <c r="F599" s="3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3"/>
      <c r="E600" s="3"/>
      <c r="F600" s="3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3"/>
      <c r="E601" s="3"/>
      <c r="F601" s="3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3"/>
      <c r="E602" s="3"/>
      <c r="F602" s="3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3"/>
      <c r="E603" s="3"/>
      <c r="F603" s="3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3"/>
      <c r="E604" s="3"/>
      <c r="F604" s="3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3"/>
      <c r="E605" s="3"/>
      <c r="F605" s="3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3"/>
      <c r="E606" s="3"/>
      <c r="F606" s="3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3"/>
      <c r="E607" s="3"/>
      <c r="F607" s="3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3"/>
      <c r="E608" s="3"/>
      <c r="F608" s="3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3"/>
      <c r="E609" s="3"/>
      <c r="F609" s="3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3"/>
      <c r="E610" s="3"/>
      <c r="F610" s="3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3"/>
      <c r="E611" s="3"/>
      <c r="F611" s="3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3"/>
      <c r="E612" s="3"/>
      <c r="F612" s="3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3"/>
      <c r="E613" s="3"/>
      <c r="F613" s="3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3"/>
      <c r="E614" s="3"/>
      <c r="F614" s="3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3"/>
      <c r="E615" s="3"/>
      <c r="F615" s="3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3"/>
      <c r="E616" s="3"/>
      <c r="F616" s="3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3"/>
      <c r="E617" s="3"/>
      <c r="F617" s="3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3"/>
      <c r="E618" s="3"/>
      <c r="F618" s="3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3"/>
      <c r="E619" s="3"/>
      <c r="F619" s="3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3"/>
      <c r="E620" s="3"/>
      <c r="F620" s="3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3"/>
      <c r="E621" s="3"/>
      <c r="F621" s="3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3"/>
      <c r="E622" s="3"/>
      <c r="F622" s="3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3"/>
      <c r="E623" s="3"/>
      <c r="F623" s="3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3"/>
      <c r="E624" s="3"/>
      <c r="F624" s="3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3"/>
      <c r="E625" s="3"/>
      <c r="F625" s="3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3"/>
      <c r="E626" s="3"/>
      <c r="F626" s="3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3"/>
      <c r="E627" s="3"/>
      <c r="F627" s="3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3"/>
      <c r="E628" s="3"/>
      <c r="F628" s="3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3"/>
      <c r="E629" s="3"/>
      <c r="F629" s="3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3"/>
      <c r="E630" s="3"/>
      <c r="F630" s="3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3"/>
      <c r="E631" s="3"/>
      <c r="F631" s="3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3"/>
      <c r="E632" s="3"/>
      <c r="F632" s="3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3"/>
      <c r="E633" s="3"/>
      <c r="F633" s="3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3"/>
      <c r="E634" s="3"/>
      <c r="F634" s="3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3"/>
      <c r="E635" s="3"/>
      <c r="F635" s="3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3"/>
      <c r="E636" s="3"/>
      <c r="F636" s="3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3"/>
      <c r="E637" s="3"/>
      <c r="F637" s="3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3"/>
      <c r="E638" s="3"/>
      <c r="F638" s="3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3"/>
      <c r="E639" s="3"/>
      <c r="F639" s="3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3"/>
      <c r="E640" s="3"/>
      <c r="F640" s="3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3"/>
      <c r="E641" s="3"/>
      <c r="F641" s="3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3"/>
      <c r="E642" s="3"/>
      <c r="F642" s="3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3"/>
      <c r="E643" s="3"/>
      <c r="F643" s="3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3"/>
      <c r="E644" s="3"/>
      <c r="F644" s="3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3"/>
      <c r="E645" s="3"/>
      <c r="F645" s="3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3"/>
      <c r="E646" s="3"/>
      <c r="F646" s="3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3"/>
      <c r="E647" s="3"/>
      <c r="F647" s="3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3"/>
      <c r="E648" s="3"/>
      <c r="F648" s="3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3"/>
      <c r="E649" s="3"/>
      <c r="F649" s="3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3"/>
      <c r="E650" s="3"/>
      <c r="F650" s="3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3"/>
      <c r="E651" s="3"/>
      <c r="F651" s="3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3"/>
      <c r="E652" s="3"/>
      <c r="F652" s="3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3"/>
      <c r="E653" s="3"/>
      <c r="F653" s="3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3"/>
      <c r="E654" s="3"/>
      <c r="F654" s="3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3"/>
      <c r="E655" s="3"/>
      <c r="F655" s="3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3"/>
      <c r="E656" s="3"/>
      <c r="F656" s="3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3"/>
      <c r="E657" s="3"/>
      <c r="F657" s="3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3"/>
      <c r="E658" s="3"/>
      <c r="F658" s="3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3"/>
      <c r="E659" s="3"/>
      <c r="F659" s="3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3"/>
      <c r="E660" s="3"/>
      <c r="F660" s="3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3"/>
      <c r="E661" s="3"/>
      <c r="F661" s="3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3"/>
      <c r="E662" s="3"/>
      <c r="F662" s="3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3"/>
      <c r="E663" s="3"/>
      <c r="F663" s="3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3"/>
      <c r="E664" s="3"/>
      <c r="F664" s="3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3"/>
      <c r="E665" s="3"/>
      <c r="F665" s="3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3"/>
      <c r="E666" s="3"/>
      <c r="F666" s="3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3"/>
      <c r="E667" s="3"/>
      <c r="F667" s="3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3"/>
      <c r="E668" s="3"/>
      <c r="F668" s="3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3"/>
      <c r="E669" s="3"/>
      <c r="F669" s="3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3"/>
      <c r="E670" s="3"/>
      <c r="F670" s="3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3"/>
      <c r="E671" s="3"/>
      <c r="F671" s="3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3"/>
      <c r="E672" s="3"/>
      <c r="F672" s="3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3"/>
      <c r="E673" s="3"/>
      <c r="F673" s="3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3"/>
      <c r="E674" s="3"/>
      <c r="F674" s="3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3"/>
      <c r="E675" s="3"/>
      <c r="F675" s="3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3"/>
      <c r="E676" s="3"/>
      <c r="F676" s="3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3"/>
      <c r="E677" s="3"/>
      <c r="F677" s="3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3"/>
      <c r="E678" s="3"/>
      <c r="F678" s="3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3"/>
      <c r="E679" s="3"/>
      <c r="F679" s="3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3"/>
      <c r="E680" s="3"/>
      <c r="F680" s="3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3"/>
      <c r="E681" s="3"/>
      <c r="F681" s="3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3"/>
      <c r="E682" s="3"/>
      <c r="F682" s="3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3"/>
      <c r="E683" s="3"/>
      <c r="F683" s="3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3"/>
      <c r="E684" s="3"/>
      <c r="F684" s="3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3"/>
      <c r="E685" s="3"/>
      <c r="F685" s="3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3"/>
      <c r="E686" s="3"/>
      <c r="F686" s="3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3"/>
      <c r="E687" s="3"/>
      <c r="F687" s="3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3"/>
      <c r="E688" s="3"/>
      <c r="F688" s="3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3"/>
      <c r="E689" s="3"/>
      <c r="F689" s="3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3"/>
      <c r="E690" s="3"/>
      <c r="F690" s="3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3"/>
      <c r="E691" s="3"/>
      <c r="F691" s="3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3"/>
      <c r="E692" s="3"/>
      <c r="F692" s="3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3"/>
      <c r="E693" s="3"/>
      <c r="F693" s="3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3"/>
      <c r="E694" s="3"/>
      <c r="F694" s="3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3"/>
      <c r="E695" s="3"/>
      <c r="F695" s="3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3"/>
      <c r="E696" s="3"/>
      <c r="F696" s="3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3"/>
      <c r="E697" s="3"/>
      <c r="F697" s="3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3"/>
      <c r="E698" s="3"/>
      <c r="F698" s="3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3"/>
      <c r="E699" s="3"/>
      <c r="F699" s="3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3"/>
      <c r="E700" s="3"/>
      <c r="F700" s="3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3"/>
      <c r="E701" s="3"/>
      <c r="F701" s="3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3"/>
      <c r="E702" s="3"/>
      <c r="F702" s="3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3"/>
      <c r="E703" s="3"/>
      <c r="F703" s="3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3"/>
      <c r="E704" s="3"/>
      <c r="F704" s="3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3"/>
      <c r="E705" s="3"/>
      <c r="F705" s="3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3"/>
      <c r="E706" s="3"/>
      <c r="F706" s="3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3"/>
      <c r="E707" s="3"/>
      <c r="F707" s="3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3"/>
      <c r="E708" s="3"/>
      <c r="F708" s="3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3"/>
      <c r="E709" s="3"/>
      <c r="F709" s="3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3"/>
      <c r="E710" s="3"/>
      <c r="F710" s="3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3"/>
      <c r="E711" s="3"/>
      <c r="F711" s="3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3"/>
      <c r="E712" s="3"/>
      <c r="F712" s="3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3"/>
      <c r="E713" s="3"/>
      <c r="F713" s="3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3"/>
      <c r="E714" s="3"/>
      <c r="F714" s="3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3"/>
      <c r="E715" s="3"/>
      <c r="F715" s="3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3"/>
      <c r="E716" s="3"/>
      <c r="F716" s="3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3"/>
      <c r="E717" s="3"/>
      <c r="F717" s="3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3"/>
      <c r="E718" s="3"/>
      <c r="F718" s="3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3"/>
      <c r="E719" s="3"/>
      <c r="F719" s="3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3"/>
      <c r="E720" s="3"/>
      <c r="F720" s="3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3"/>
      <c r="E721" s="3"/>
      <c r="F721" s="3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3"/>
      <c r="E722" s="3"/>
      <c r="F722" s="3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3"/>
      <c r="E723" s="3"/>
      <c r="F723" s="3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3"/>
      <c r="E724" s="3"/>
      <c r="F724" s="3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3"/>
      <c r="E725" s="3"/>
      <c r="F725" s="3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3"/>
      <c r="E726" s="3"/>
      <c r="F726" s="3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3"/>
      <c r="E727" s="3"/>
      <c r="F727" s="3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3"/>
      <c r="E728" s="3"/>
      <c r="F728" s="3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3"/>
      <c r="E729" s="3"/>
      <c r="F729" s="3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3"/>
      <c r="E730" s="3"/>
      <c r="F730" s="3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3"/>
      <c r="E731" s="3"/>
      <c r="F731" s="3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3"/>
      <c r="E732" s="3"/>
      <c r="F732" s="3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3"/>
      <c r="E733" s="3"/>
      <c r="F733" s="3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3"/>
      <c r="E734" s="3"/>
      <c r="F734" s="3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3"/>
      <c r="E735" s="3"/>
      <c r="F735" s="3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3"/>
      <c r="E736" s="3"/>
      <c r="F736" s="3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3"/>
      <c r="E737" s="3"/>
      <c r="F737" s="3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3"/>
      <c r="E738" s="3"/>
      <c r="F738" s="3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3"/>
      <c r="E739" s="3"/>
      <c r="F739" s="3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3"/>
      <c r="E740" s="3"/>
      <c r="F740" s="3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3"/>
      <c r="E741" s="3"/>
      <c r="F741" s="3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3"/>
      <c r="E742" s="3"/>
      <c r="F742" s="3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3"/>
      <c r="E743" s="3"/>
      <c r="F743" s="3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3"/>
      <c r="E744" s="3"/>
      <c r="F744" s="3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3"/>
      <c r="E745" s="3"/>
      <c r="F745" s="3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3"/>
      <c r="E746" s="3"/>
      <c r="F746" s="3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3"/>
      <c r="E747" s="3"/>
      <c r="F747" s="3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3"/>
      <c r="E748" s="3"/>
      <c r="F748" s="3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3"/>
      <c r="E749" s="3"/>
      <c r="F749" s="3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3"/>
      <c r="E750" s="3"/>
      <c r="F750" s="3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3"/>
      <c r="E751" s="3"/>
      <c r="F751" s="3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3"/>
      <c r="E752" s="3"/>
      <c r="F752" s="3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3"/>
      <c r="E753" s="3"/>
      <c r="F753" s="3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3"/>
      <c r="E754" s="3"/>
      <c r="F754" s="3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3"/>
      <c r="E755" s="3"/>
      <c r="F755" s="3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3"/>
      <c r="E756" s="3"/>
      <c r="F756" s="3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3"/>
      <c r="E757" s="3"/>
      <c r="F757" s="3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3"/>
      <c r="E758" s="3"/>
      <c r="F758" s="3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3"/>
      <c r="E759" s="3"/>
      <c r="F759" s="3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3"/>
      <c r="E760" s="3"/>
      <c r="F760" s="3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3"/>
      <c r="E761" s="3"/>
      <c r="F761" s="3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3"/>
      <c r="E762" s="3"/>
      <c r="F762" s="3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3"/>
      <c r="E763" s="3"/>
      <c r="F763" s="3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3"/>
      <c r="E764" s="3"/>
      <c r="F764" s="3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3"/>
      <c r="E765" s="3"/>
      <c r="F765" s="3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3"/>
      <c r="E766" s="3"/>
      <c r="F766" s="3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3"/>
      <c r="E767" s="3"/>
      <c r="F767" s="3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3"/>
      <c r="E768" s="3"/>
      <c r="F768" s="3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3"/>
      <c r="E769" s="3"/>
      <c r="F769" s="3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3"/>
      <c r="E770" s="3"/>
      <c r="F770" s="3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3"/>
      <c r="E771" s="3"/>
      <c r="F771" s="3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3"/>
      <c r="E772" s="3"/>
      <c r="F772" s="3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3"/>
      <c r="E773" s="3"/>
      <c r="F773" s="3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3"/>
      <c r="E774" s="3"/>
      <c r="F774" s="3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3"/>
      <c r="E775" s="3"/>
      <c r="F775" s="3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3"/>
      <c r="E776" s="3"/>
      <c r="F776" s="3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3"/>
      <c r="E777" s="3"/>
      <c r="F777" s="3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3"/>
      <c r="E778" s="3"/>
      <c r="F778" s="3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3"/>
      <c r="E779" s="3"/>
      <c r="F779" s="3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3"/>
      <c r="E780" s="3"/>
      <c r="F780" s="3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3"/>
      <c r="E781" s="3"/>
      <c r="F781" s="3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3"/>
      <c r="E782" s="3"/>
      <c r="F782" s="3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3"/>
      <c r="E783" s="3"/>
      <c r="F783" s="3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3"/>
      <c r="E784" s="3"/>
      <c r="F784" s="3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3"/>
      <c r="E785" s="3"/>
      <c r="F785" s="3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3"/>
      <c r="E786" s="3"/>
      <c r="F786" s="3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3"/>
      <c r="E787" s="3"/>
      <c r="F787" s="3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3"/>
      <c r="E788" s="3"/>
      <c r="F788" s="3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3"/>
      <c r="E789" s="3"/>
      <c r="F789" s="3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3"/>
      <c r="E790" s="3"/>
      <c r="F790" s="3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3"/>
      <c r="E791" s="3"/>
      <c r="F791" s="3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3"/>
      <c r="E792" s="3"/>
      <c r="F792" s="3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3"/>
      <c r="E793" s="3"/>
      <c r="F793" s="3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3"/>
      <c r="E794" s="3"/>
      <c r="F794" s="3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3"/>
      <c r="E795" s="3"/>
      <c r="F795" s="3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3"/>
      <c r="E796" s="3"/>
      <c r="F796" s="3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3"/>
      <c r="E797" s="3"/>
      <c r="F797" s="3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3"/>
      <c r="E798" s="3"/>
      <c r="F798" s="3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3"/>
      <c r="E799" s="3"/>
      <c r="F799" s="3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3"/>
      <c r="E800" s="3"/>
      <c r="F800" s="3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3"/>
      <c r="E801" s="3"/>
      <c r="F801" s="3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3"/>
      <c r="E802" s="3"/>
      <c r="F802" s="3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3"/>
      <c r="E803" s="3"/>
      <c r="F803" s="3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3"/>
      <c r="E804" s="3"/>
      <c r="F804" s="3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3"/>
      <c r="E805" s="3"/>
      <c r="F805" s="3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3"/>
      <c r="E806" s="3"/>
      <c r="F806" s="3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3"/>
      <c r="E807" s="3"/>
      <c r="F807" s="3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3"/>
      <c r="E808" s="3"/>
      <c r="F808" s="3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3"/>
      <c r="E809" s="3"/>
      <c r="F809" s="3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3"/>
      <c r="E810" s="3"/>
      <c r="F810" s="3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3"/>
      <c r="E811" s="3"/>
      <c r="F811" s="3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3"/>
      <c r="E812" s="3"/>
      <c r="F812" s="3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3"/>
      <c r="E813" s="3"/>
      <c r="F813" s="3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3"/>
      <c r="E814" s="3"/>
      <c r="F814" s="3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3"/>
      <c r="E815" s="3"/>
      <c r="F815" s="3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3"/>
      <c r="E816" s="3"/>
      <c r="F816" s="3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3"/>
      <c r="E817" s="3"/>
      <c r="F817" s="3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3"/>
      <c r="E818" s="3"/>
      <c r="F818" s="3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3"/>
      <c r="E819" s="3"/>
      <c r="F819" s="3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3"/>
      <c r="E820" s="3"/>
      <c r="F820" s="3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3"/>
      <c r="E821" s="3"/>
      <c r="F821" s="3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3"/>
      <c r="E822" s="3"/>
      <c r="F822" s="3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3"/>
      <c r="E823" s="3"/>
      <c r="F823" s="3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3"/>
      <c r="E824" s="3"/>
      <c r="F824" s="3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3"/>
      <c r="E825" s="3"/>
      <c r="F825" s="3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3"/>
      <c r="E826" s="3"/>
      <c r="F826" s="3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3"/>
      <c r="E827" s="3"/>
      <c r="F827" s="3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3"/>
      <c r="E828" s="3"/>
      <c r="F828" s="3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3"/>
      <c r="E829" s="3"/>
      <c r="F829" s="3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3"/>
      <c r="E830" s="3"/>
      <c r="F830" s="3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3"/>
      <c r="E831" s="3"/>
      <c r="F831" s="3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3"/>
      <c r="E832" s="3"/>
      <c r="F832" s="3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3"/>
      <c r="E833" s="3"/>
      <c r="F833" s="3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3"/>
      <c r="E834" s="3"/>
      <c r="F834" s="3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3"/>
      <c r="E835" s="3"/>
      <c r="F835" s="3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3"/>
      <c r="E836" s="3"/>
      <c r="F836" s="3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3"/>
      <c r="E837" s="3"/>
      <c r="F837" s="3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3"/>
      <c r="E838" s="3"/>
      <c r="F838" s="3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3"/>
      <c r="E839" s="3"/>
      <c r="F839" s="3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3"/>
      <c r="E840" s="3"/>
      <c r="F840" s="3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3"/>
      <c r="E841" s="3"/>
      <c r="F841" s="3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3"/>
      <c r="E842" s="3"/>
      <c r="F842" s="3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3"/>
      <c r="E843" s="3"/>
      <c r="F843" s="3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3"/>
      <c r="E844" s="3"/>
      <c r="F844" s="3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3"/>
      <c r="E845" s="3"/>
      <c r="F845" s="3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3"/>
      <c r="E846" s="3"/>
      <c r="F846" s="3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3"/>
      <c r="E847" s="3"/>
      <c r="F847" s="3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3"/>
      <c r="E848" s="3"/>
      <c r="F848" s="3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3"/>
      <c r="E849" s="3"/>
      <c r="F849" s="3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3"/>
      <c r="E850" s="3"/>
      <c r="F850" s="3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3"/>
      <c r="E851" s="3"/>
      <c r="F851" s="3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3"/>
      <c r="E852" s="3"/>
      <c r="F852" s="3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3"/>
      <c r="E853" s="3"/>
      <c r="F853" s="3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3"/>
      <c r="E854" s="3"/>
      <c r="F854" s="3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3"/>
      <c r="E855" s="3"/>
      <c r="F855" s="3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3"/>
      <c r="E856" s="3"/>
      <c r="F856" s="3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3"/>
      <c r="E857" s="3"/>
      <c r="F857" s="3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3"/>
      <c r="E858" s="3"/>
      <c r="F858" s="3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3"/>
      <c r="E859" s="3"/>
      <c r="F859" s="3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3"/>
      <c r="E860" s="3"/>
      <c r="F860" s="3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3"/>
      <c r="E861" s="3"/>
      <c r="F861" s="3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3"/>
      <c r="E862" s="3"/>
      <c r="F862" s="3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3"/>
      <c r="E863" s="3"/>
      <c r="F863" s="3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3"/>
      <c r="E864" s="3"/>
      <c r="F864" s="3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3"/>
      <c r="E865" s="3"/>
      <c r="F865" s="3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3"/>
      <c r="E866" s="3"/>
      <c r="F866" s="3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3"/>
      <c r="E867" s="3"/>
      <c r="F867" s="3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3"/>
      <c r="E868" s="3"/>
      <c r="F868" s="3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3"/>
      <c r="E869" s="3"/>
      <c r="F869" s="3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3"/>
      <c r="E870" s="3"/>
      <c r="F870" s="3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3"/>
      <c r="E871" s="3"/>
      <c r="F871" s="3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3"/>
      <c r="E872" s="3"/>
      <c r="F872" s="3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3"/>
      <c r="E873" s="3"/>
      <c r="F873" s="3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3"/>
      <c r="E874" s="3"/>
      <c r="F874" s="3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3"/>
      <c r="E875" s="3"/>
      <c r="F875" s="3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3"/>
      <c r="E876" s="3"/>
      <c r="F876" s="3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3"/>
      <c r="E877" s="3"/>
      <c r="F877" s="3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3"/>
      <c r="E878" s="3"/>
      <c r="F878" s="3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3"/>
      <c r="E879" s="3"/>
      <c r="F879" s="3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3"/>
      <c r="E880" s="3"/>
      <c r="F880" s="3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3"/>
      <c r="E881" s="3"/>
      <c r="F881" s="3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3"/>
      <c r="E882" s="3"/>
      <c r="F882" s="3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3"/>
      <c r="E883" s="3"/>
      <c r="F883" s="3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3"/>
      <c r="E884" s="3"/>
      <c r="F884" s="3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3"/>
      <c r="E885" s="3"/>
      <c r="F885" s="3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3"/>
      <c r="E886" s="3"/>
      <c r="F886" s="3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3"/>
      <c r="E887" s="3"/>
      <c r="F887" s="3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3"/>
      <c r="E888" s="3"/>
      <c r="F888" s="3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3"/>
      <c r="E889" s="3"/>
      <c r="F889" s="3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3"/>
      <c r="E890" s="3"/>
      <c r="F890" s="3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3"/>
      <c r="E891" s="3"/>
      <c r="F891" s="3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3"/>
      <c r="E892" s="3"/>
      <c r="F892" s="3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3"/>
      <c r="E893" s="3"/>
      <c r="F893" s="3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3"/>
      <c r="E894" s="3"/>
      <c r="F894" s="3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3"/>
      <c r="E895" s="3"/>
      <c r="F895" s="3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3"/>
      <c r="E896" s="3"/>
      <c r="F896" s="3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3"/>
      <c r="E897" s="3"/>
      <c r="F897" s="3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3"/>
      <c r="E898" s="3"/>
      <c r="F898" s="3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3"/>
      <c r="E899" s="3"/>
      <c r="F899" s="3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3"/>
      <c r="E900" s="3"/>
      <c r="F900" s="3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3"/>
      <c r="E901" s="3"/>
      <c r="F901" s="3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3"/>
      <c r="E902" s="3"/>
      <c r="F902" s="3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3"/>
      <c r="E903" s="3"/>
      <c r="F903" s="3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3"/>
      <c r="E904" s="3"/>
      <c r="F904" s="3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3"/>
      <c r="E905" s="3"/>
      <c r="F905" s="3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3"/>
      <c r="E906" s="3"/>
      <c r="F906" s="3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3"/>
      <c r="E907" s="3"/>
      <c r="F907" s="3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3"/>
      <c r="E908" s="3"/>
      <c r="F908" s="3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3"/>
      <c r="E909" s="3"/>
      <c r="F909" s="3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3"/>
      <c r="E910" s="3"/>
      <c r="F910" s="3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3"/>
      <c r="E911" s="3"/>
      <c r="F911" s="3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3"/>
      <c r="E912" s="3"/>
      <c r="F912" s="3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3"/>
      <c r="E913" s="3"/>
      <c r="F913" s="3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3"/>
      <c r="E914" s="3"/>
      <c r="F914" s="3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3"/>
      <c r="E915" s="3"/>
      <c r="F915" s="3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3"/>
      <c r="E916" s="3"/>
      <c r="F916" s="3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3"/>
      <c r="E917" s="3"/>
      <c r="F917" s="3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3"/>
      <c r="E918" s="3"/>
      <c r="F918" s="3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3"/>
      <c r="E919" s="3"/>
      <c r="F919" s="3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3"/>
      <c r="E920" s="3"/>
      <c r="F920" s="3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3"/>
      <c r="E921" s="3"/>
      <c r="F921" s="3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3"/>
      <c r="E922" s="3"/>
      <c r="F922" s="3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3"/>
      <c r="E923" s="3"/>
      <c r="F923" s="3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3"/>
      <c r="E924" s="3"/>
      <c r="F924" s="3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3"/>
      <c r="E925" s="3"/>
      <c r="F925" s="3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3"/>
      <c r="E926" s="3"/>
      <c r="F926" s="3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3"/>
      <c r="E927" s="3"/>
      <c r="F927" s="3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3"/>
      <c r="E928" s="3"/>
      <c r="F928" s="3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3"/>
      <c r="E929" s="3"/>
      <c r="F929" s="3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3"/>
      <c r="E930" s="3"/>
      <c r="F930" s="3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3"/>
      <c r="E931" s="3"/>
      <c r="F931" s="3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3"/>
      <c r="E932" s="3"/>
      <c r="F932" s="3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3"/>
      <c r="E933" s="3"/>
      <c r="F933" s="3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3"/>
      <c r="E934" s="3"/>
      <c r="F934" s="3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3"/>
      <c r="E935" s="3"/>
      <c r="F935" s="3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3"/>
      <c r="E936" s="3"/>
      <c r="F936" s="3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3"/>
      <c r="E937" s="3"/>
      <c r="F937" s="3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3"/>
      <c r="E938" s="3"/>
      <c r="F938" s="3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3"/>
      <c r="E939" s="3"/>
      <c r="F939" s="3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3"/>
      <c r="E940" s="3"/>
      <c r="F940" s="3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3"/>
      <c r="E941" s="3"/>
      <c r="F941" s="3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3"/>
      <c r="E942" s="3"/>
      <c r="F942" s="3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3"/>
      <c r="E943" s="3"/>
      <c r="F943" s="3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3"/>
      <c r="E944" s="3"/>
      <c r="F944" s="3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3"/>
      <c r="E945" s="3"/>
      <c r="F945" s="3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3"/>
      <c r="E946" s="3"/>
      <c r="F946" s="3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3"/>
      <c r="E947" s="3"/>
      <c r="F947" s="3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3"/>
      <c r="E948" s="3"/>
      <c r="F948" s="3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3"/>
      <c r="E949" s="3"/>
      <c r="F949" s="3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3"/>
      <c r="E950" s="3"/>
      <c r="F950" s="3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3"/>
      <c r="E951" s="3"/>
      <c r="F951" s="3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3"/>
      <c r="E952" s="3"/>
      <c r="F952" s="3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3"/>
      <c r="E953" s="3"/>
      <c r="F953" s="3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3"/>
      <c r="E954" s="3"/>
      <c r="F954" s="3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3"/>
      <c r="E955" s="3"/>
      <c r="F955" s="3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3"/>
      <c r="E956" s="3"/>
      <c r="F956" s="3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3"/>
      <c r="E957" s="3"/>
      <c r="F957" s="3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3"/>
      <c r="E958" s="3"/>
      <c r="F958" s="3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3"/>
      <c r="E959" s="3"/>
      <c r="F959" s="3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3"/>
      <c r="E960" s="3"/>
      <c r="F960" s="3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3"/>
      <c r="E961" s="3"/>
      <c r="F961" s="3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3"/>
      <c r="E962" s="3"/>
      <c r="F962" s="3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3"/>
      <c r="E963" s="3"/>
      <c r="F963" s="3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3"/>
      <c r="E964" s="3"/>
      <c r="F964" s="3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3"/>
      <c r="E965" s="3"/>
      <c r="F965" s="3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3"/>
      <c r="E966" s="3"/>
      <c r="F966" s="3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3"/>
      <c r="E967" s="3"/>
      <c r="F967" s="3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3"/>
      <c r="E968" s="3"/>
      <c r="F968" s="3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3"/>
      <c r="E969" s="3"/>
      <c r="F969" s="3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3"/>
      <c r="E970" s="3"/>
      <c r="F970" s="3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3"/>
      <c r="E971" s="3"/>
      <c r="F971" s="3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3"/>
      <c r="E972" s="3"/>
      <c r="F972" s="3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3"/>
      <c r="E973" s="3"/>
      <c r="F973" s="3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3"/>
      <c r="E974" s="3"/>
      <c r="F974" s="3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3"/>
      <c r="E975" s="3"/>
      <c r="F975" s="3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3"/>
      <c r="E976" s="3"/>
      <c r="F976" s="3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3"/>
      <c r="E977" s="3"/>
      <c r="F977" s="3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3"/>
      <c r="E978" s="3"/>
      <c r="F978" s="3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3"/>
      <c r="E979" s="3"/>
      <c r="F979" s="3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3"/>
      <c r="E980" s="3"/>
      <c r="F980" s="3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3"/>
      <c r="E981" s="3"/>
      <c r="F981" s="3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3"/>
      <c r="E982" s="3"/>
      <c r="F982" s="3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3"/>
      <c r="E983" s="3"/>
      <c r="F983" s="3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3"/>
      <c r="E984" s="3"/>
      <c r="F984" s="3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3"/>
      <c r="E985" s="3"/>
      <c r="F985" s="3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3"/>
      <c r="E986" s="3"/>
      <c r="F986" s="3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3"/>
      <c r="E987" s="3"/>
      <c r="F987" s="3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3"/>
      <c r="E988" s="3"/>
      <c r="F988" s="3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3"/>
      <c r="E989" s="3"/>
      <c r="F989" s="3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3"/>
      <c r="E990" s="3"/>
      <c r="F990" s="3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3"/>
      <c r="E991" s="3"/>
      <c r="F991" s="3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3"/>
      <c r="E992" s="3"/>
      <c r="F992" s="3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3"/>
      <c r="E993" s="3"/>
      <c r="F993" s="3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3"/>
      <c r="E994" s="3"/>
      <c r="F994" s="3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3"/>
      <c r="E995" s="3"/>
      <c r="F995" s="3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3"/>
      <c r="E996" s="3"/>
      <c r="F996" s="3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3"/>
      <c r="E997" s="3"/>
      <c r="F997" s="3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3"/>
      <c r="E998" s="3"/>
      <c r="F998" s="3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3"/>
      <c r="E999" s="3"/>
      <c r="F999" s="3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1"/>
      <c r="D1000" s="3"/>
      <c r="E1000" s="3"/>
      <c r="F1000" s="3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 x14ac:dyDescent="0.25">
      <c r="A1001" s="1"/>
      <c r="B1001" s="1"/>
      <c r="C1001" s="1"/>
      <c r="D1001" s="3"/>
      <c r="E1001" s="3"/>
      <c r="F1001" s="3"/>
      <c r="G1001" s="3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2.75" customHeight="1" x14ac:dyDescent="0.25">
      <c r="A1002" s="1"/>
      <c r="B1002" s="1"/>
      <c r="C1002" s="1"/>
      <c r="D1002" s="3"/>
      <c r="E1002" s="3"/>
      <c r="F1002" s="3"/>
      <c r="G1002" s="3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2.75" customHeight="1" x14ac:dyDescent="0.25">
      <c r="A1003" s="1"/>
      <c r="B1003" s="1"/>
      <c r="C1003" s="1"/>
      <c r="D1003" s="3"/>
      <c r="E1003" s="3"/>
      <c r="F1003" s="3"/>
      <c r="G1003" s="3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2.75" customHeight="1" x14ac:dyDescent="0.25">
      <c r="A1004" s="1"/>
      <c r="B1004" s="1"/>
      <c r="C1004" s="1"/>
      <c r="D1004" s="3"/>
      <c r="E1004" s="3"/>
      <c r="F1004" s="3"/>
      <c r="G1004" s="3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2.75" customHeight="1" x14ac:dyDescent="0.25">
      <c r="A1005" s="1"/>
      <c r="B1005" s="1"/>
      <c r="C1005" s="1"/>
      <c r="D1005" s="3"/>
      <c r="E1005" s="3"/>
      <c r="F1005" s="3"/>
      <c r="G1005" s="3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2.75" customHeight="1" x14ac:dyDescent="0.25">
      <c r="A1006" s="1"/>
      <c r="B1006" s="1"/>
      <c r="C1006" s="1"/>
      <c r="D1006" s="3"/>
      <c r="E1006" s="3"/>
      <c r="F1006" s="3"/>
      <c r="G1006" s="3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2.75" customHeight="1" x14ac:dyDescent="0.25">
      <c r="A1007" s="1"/>
      <c r="B1007" s="1"/>
      <c r="C1007" s="1"/>
      <c r="D1007" s="3"/>
      <c r="E1007" s="3"/>
      <c r="F1007" s="3"/>
      <c r="G1007" s="3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2.75" customHeight="1" x14ac:dyDescent="0.25">
      <c r="A1008" s="1"/>
      <c r="B1008" s="1"/>
      <c r="C1008" s="1"/>
      <c r="D1008" s="3"/>
      <c r="E1008" s="3"/>
      <c r="F1008" s="3"/>
      <c r="G1008" s="3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2.75" customHeight="1" x14ac:dyDescent="0.25">
      <c r="A1009" s="1"/>
      <c r="B1009" s="1"/>
      <c r="C1009" s="1"/>
      <c r="D1009" s="3"/>
      <c r="E1009" s="3"/>
      <c r="F1009" s="3"/>
      <c r="G1009" s="3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2.75" customHeight="1" x14ac:dyDescent="0.25">
      <c r="A1010" s="1"/>
      <c r="B1010" s="1"/>
      <c r="C1010" s="1"/>
      <c r="D1010" s="3"/>
      <c r="E1010" s="3"/>
      <c r="F1010" s="3"/>
      <c r="G1010" s="3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2.75" customHeight="1" x14ac:dyDescent="0.25">
      <c r="A1011" s="1"/>
      <c r="B1011" s="1"/>
      <c r="C1011" s="1"/>
      <c r="D1011" s="3"/>
      <c r="E1011" s="3"/>
      <c r="F1011" s="3"/>
      <c r="G1011" s="3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 spans="1:26" ht="12.75" customHeight="1" x14ac:dyDescent="0.25">
      <c r="A1012" s="1"/>
      <c r="B1012" s="1"/>
      <c r="C1012" s="1"/>
      <c r="D1012" s="3"/>
      <c r="E1012" s="3"/>
      <c r="F1012" s="3"/>
      <c r="G1012" s="3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 spans="1:26" ht="12.75" customHeight="1" x14ac:dyDescent="0.25">
      <c r="A1013" s="1"/>
      <c r="B1013" s="1"/>
      <c r="C1013" s="1"/>
      <c r="D1013" s="3"/>
      <c r="E1013" s="3"/>
      <c r="F1013" s="3"/>
      <c r="G1013" s="3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 spans="1:26" ht="12.75" customHeight="1" x14ac:dyDescent="0.25">
      <c r="A1014" s="1"/>
      <c r="B1014" s="1"/>
      <c r="C1014" s="1"/>
      <c r="D1014" s="3"/>
      <c r="E1014" s="3"/>
      <c r="F1014" s="3"/>
      <c r="G1014" s="3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 spans="1:26" ht="12.75" customHeight="1" x14ac:dyDescent="0.25">
      <c r="A1015" s="1"/>
      <c r="B1015" s="1"/>
      <c r="C1015" s="1"/>
      <c r="D1015" s="3"/>
      <c r="E1015" s="3"/>
      <c r="F1015" s="3"/>
      <c r="G1015" s="3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  <row r="1016" spans="1:26" ht="12.75" customHeight="1" x14ac:dyDescent="0.25">
      <c r="A1016" s="1"/>
      <c r="B1016" s="1"/>
      <c r="C1016" s="1"/>
      <c r="D1016" s="3"/>
      <c r="E1016" s="3"/>
      <c r="F1016" s="3"/>
      <c r="G1016" s="3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</row>
  </sheetData>
  <mergeCells count="11">
    <mergeCell ref="A44:D44"/>
    <mergeCell ref="A45:D45"/>
    <mergeCell ref="A46:D46"/>
    <mergeCell ref="A137:F137"/>
    <mergeCell ref="A11:F11"/>
    <mergeCell ref="A12:F12"/>
    <mergeCell ref="A14:F14"/>
    <mergeCell ref="A22:C22"/>
    <mergeCell ref="A24:D24"/>
    <mergeCell ref="A38:E38"/>
    <mergeCell ref="A39:D39"/>
  </mergeCells>
  <hyperlinks>
    <hyperlink ref="A25" location="Google_Sheet_Link_1431348254" display="     3.1.1. Depreciação     "/>
    <hyperlink ref="A26" location="Google_Sheet_Link_232194057" display="     3.1.2. Remuneração do Capital     "/>
    <hyperlink ref="G53" r:id="rId1"/>
    <hyperlink ref="G63" r:id="rId2"/>
    <hyperlink ref="G84" r:id="rId3"/>
    <hyperlink ref="G85" r:id="rId4"/>
    <hyperlink ref="G91" r:id="rId5"/>
    <hyperlink ref="A139" location="Google_Sheet_Link_1431348254" display="3.1.1. Depreciação"/>
    <hyperlink ref="A150" location="Google_Sheet_Link_232194057" display="3.1.2. Remuneração do Capital"/>
  </hyperlinks>
  <pageMargins left="0.905555555555556" right="0.51180555555555496" top="0.74791666666666701" bottom="0.74791666666666701" header="0" footer="0"/>
  <pageSetup paperSize="9" fitToHeight="0" orientation="portrait"/>
  <headerFooter>
    <oddFooter>&amp;R&amp;P de</oddFooter>
  </headerFooter>
  <legacy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workbookViewId="0"/>
  </sheetViews>
  <sheetFormatPr defaultColWidth="12.6640625" defaultRowHeight="15" customHeight="1" x14ac:dyDescent="0.25"/>
  <cols>
    <col min="1" max="1" width="46.109375" customWidth="1"/>
    <col min="2" max="2" width="16" customWidth="1"/>
    <col min="3" max="3" width="11.88671875" customWidth="1"/>
    <col min="4" max="4" width="14.77734375" customWidth="1"/>
    <col min="5" max="5" width="15.33203125" customWidth="1"/>
    <col min="6" max="6" width="13.21875" customWidth="1"/>
    <col min="7" max="7" width="28.109375" customWidth="1"/>
    <col min="8" max="8" width="9.109375" customWidth="1"/>
    <col min="9" max="9" width="14.6640625" customWidth="1"/>
    <col min="10" max="10" width="13.33203125" customWidth="1"/>
    <col min="11" max="12" width="9.109375" customWidth="1"/>
    <col min="13" max="26" width="8.6640625" customWidth="1"/>
  </cols>
  <sheetData>
    <row r="1" spans="1:26" ht="12.75" customHeight="1" x14ac:dyDescent="0.25">
      <c r="A1" s="2" t="s">
        <v>207</v>
      </c>
      <c r="B1" s="1"/>
      <c r="C1" s="1"/>
      <c r="D1" s="3"/>
      <c r="E1" s="3"/>
      <c r="F1" s="3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5">
      <c r="A2" s="4" t="s">
        <v>208</v>
      </c>
      <c r="B2" s="1"/>
      <c r="C2" s="1"/>
      <c r="D2" s="3"/>
      <c r="E2" s="3"/>
      <c r="F2" s="3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5">
      <c r="A3" s="4" t="s">
        <v>209</v>
      </c>
      <c r="B3" s="1"/>
      <c r="C3" s="1"/>
      <c r="D3" s="3"/>
      <c r="E3" s="3"/>
      <c r="F3" s="3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5">
      <c r="A4" s="4" t="s">
        <v>210</v>
      </c>
      <c r="B4" s="1"/>
      <c r="C4" s="1"/>
      <c r="D4" s="3"/>
      <c r="E4" s="3"/>
      <c r="F4" s="3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23" t="s">
        <v>211</v>
      </c>
      <c r="B5" s="1"/>
      <c r="C5" s="224"/>
      <c r="D5" s="224"/>
      <c r="E5" s="224"/>
      <c r="F5" s="224"/>
      <c r="G5" s="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5">
      <c r="A6" s="235" t="s">
        <v>212</v>
      </c>
      <c r="B6" s="224"/>
      <c r="C6" s="224"/>
      <c r="D6" s="224"/>
      <c r="E6" s="224"/>
      <c r="F6" s="224"/>
      <c r="G6" s="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5">
      <c r="A7" s="1"/>
      <c r="B7" s="224"/>
      <c r="C7" s="224"/>
      <c r="D7" s="224"/>
      <c r="E7" s="224"/>
      <c r="F7" s="224"/>
      <c r="G7" s="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5">
      <c r="A8" s="4" t="s">
        <v>213</v>
      </c>
      <c r="B8" s="224"/>
      <c r="C8" s="224"/>
      <c r="D8" s="224"/>
      <c r="E8" s="224"/>
      <c r="F8" s="224"/>
      <c r="G8" s="3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5">
      <c r="A9" s="4" t="s">
        <v>214</v>
      </c>
      <c r="B9" s="224"/>
      <c r="C9" s="224"/>
      <c r="D9" s="224"/>
      <c r="E9" s="224"/>
      <c r="F9" s="224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25">
      <c r="A10" s="1"/>
      <c r="B10" s="224"/>
      <c r="C10" s="224"/>
      <c r="D10" s="3"/>
      <c r="E10" s="3"/>
      <c r="F10" s="3"/>
      <c r="G10" s="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5">
      <c r="A11" s="674" t="s">
        <v>589</v>
      </c>
      <c r="B11" s="559"/>
      <c r="C11" s="559"/>
      <c r="D11" s="559"/>
      <c r="E11" s="559"/>
      <c r="F11" s="632"/>
      <c r="G11" s="233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 ht="21.75" customHeight="1" x14ac:dyDescent="0.25">
      <c r="A12" s="675" t="s">
        <v>216</v>
      </c>
      <c r="B12" s="676"/>
      <c r="C12" s="676"/>
      <c r="D12" s="676"/>
      <c r="E12" s="676"/>
      <c r="F12" s="677"/>
      <c r="G12" s="233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0.5" customHeight="1" x14ac:dyDescent="0.25">
      <c r="A13" s="236"/>
      <c r="B13" s="224"/>
      <c r="C13" s="224"/>
      <c r="D13" s="3"/>
      <c r="E13" s="3"/>
      <c r="F13" s="237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678" t="s">
        <v>217</v>
      </c>
      <c r="B14" s="618"/>
      <c r="C14" s="618"/>
      <c r="D14" s="618"/>
      <c r="E14" s="618"/>
      <c r="F14" s="619"/>
      <c r="G14" s="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238" t="s">
        <v>218</v>
      </c>
      <c r="B15" s="239"/>
      <c r="C15" s="239"/>
      <c r="D15" s="240"/>
      <c r="E15" s="241" t="s">
        <v>219</v>
      </c>
      <c r="F15" s="242" t="s">
        <v>220</v>
      </c>
      <c r="G15" s="3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243" t="str">
        <f>A60</f>
        <v>1. Mão-de-obra</v>
      </c>
      <c r="B16" s="244"/>
      <c r="C16" s="244"/>
      <c r="D16" s="244"/>
      <c r="E16" s="245">
        <f>+F132</f>
        <v>31858.40413645783</v>
      </c>
      <c r="F16" s="246">
        <f t="shared" ref="F16:F40" si="0">IFERROR(E16/$E$41,0)</f>
        <v>0.60373898398044157</v>
      </c>
      <c r="G16" s="31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</row>
    <row r="17" spans="1:26" ht="15.75" customHeight="1" x14ac:dyDescent="0.25">
      <c r="A17" s="247" t="str">
        <f>A62</f>
        <v>1.1. Encarregado Geral</v>
      </c>
      <c r="B17" s="248"/>
      <c r="C17" s="248"/>
      <c r="D17" s="248"/>
      <c r="E17" s="249">
        <f>F70</f>
        <v>9250.842300575252</v>
      </c>
      <c r="F17" s="250">
        <f t="shared" si="0"/>
        <v>0.17530991532376144</v>
      </c>
      <c r="G17" s="3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247" t="str">
        <f>A72</f>
        <v>1.2. Gerente Geral</v>
      </c>
      <c r="B18" s="248"/>
      <c r="C18" s="248"/>
      <c r="D18" s="248"/>
      <c r="E18" s="249">
        <f>F80</f>
        <v>11101.0107606903</v>
      </c>
      <c r="F18" s="250">
        <f t="shared" si="0"/>
        <v>0.2103718983885137</v>
      </c>
      <c r="G18" s="3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247" t="str">
        <f>A82</f>
        <v>1.3. Técnico de Segurança do Trabalho</v>
      </c>
      <c r="B19" s="248"/>
      <c r="C19" s="248"/>
      <c r="D19" s="248"/>
      <c r="E19" s="249">
        <f>F90</f>
        <v>6064.3616341085999</v>
      </c>
      <c r="F19" s="250">
        <f t="shared" si="0"/>
        <v>0.1149238836880979</v>
      </c>
      <c r="G19" s="3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247" t="str">
        <f>A92</f>
        <v>1.4. Responsável Técnico (Engenheiro/ 20 horas semanais)</v>
      </c>
      <c r="B20" s="248"/>
      <c r="C20" s="248"/>
      <c r="D20" s="248"/>
      <c r="E20" s="249">
        <f>F100</f>
        <v>4015.8837041221364</v>
      </c>
      <c r="F20" s="250">
        <f t="shared" si="0"/>
        <v>7.6103797821301777E-2</v>
      </c>
      <c r="G20" s="3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247" t="str">
        <f>A102</f>
        <v>1.5. Vale Transporte Gerente Geral, Técnico de Segurança do Trabalho e Engenheiro</v>
      </c>
      <c r="B21" s="248"/>
      <c r="C21" s="248"/>
      <c r="D21" s="248"/>
      <c r="E21" s="249">
        <f>F109</f>
        <v>-42.69693323076919</v>
      </c>
      <c r="F21" s="250">
        <f t="shared" si="0"/>
        <v>-8.091366716742091E-4</v>
      </c>
      <c r="G21" s="3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247" t="str">
        <f>A118</f>
        <v>1.6. Vale-refeição (diário)</v>
      </c>
      <c r="B22" s="248"/>
      <c r="C22" s="248"/>
      <c r="D22" s="248"/>
      <c r="E22" s="249">
        <f>F123</f>
        <v>1506.0653000000002</v>
      </c>
      <c r="F22" s="250">
        <f t="shared" si="0"/>
        <v>2.854098812155053E-2</v>
      </c>
      <c r="G22" s="3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247" t="str">
        <f>A125</f>
        <v>1.7. Auxílio Alimentação (mensal)</v>
      </c>
      <c r="B23" s="248"/>
      <c r="C23" s="248"/>
      <c r="D23" s="248"/>
      <c r="E23" s="249">
        <f>F130</f>
        <v>0</v>
      </c>
      <c r="F23" s="250">
        <f t="shared" si="0"/>
        <v>0</v>
      </c>
      <c r="G23" s="3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679" t="str">
        <f>A134</f>
        <v>2. Uniformes e Equipamentos de Proteção Individual</v>
      </c>
      <c r="B24" s="544"/>
      <c r="C24" s="544"/>
      <c r="D24" s="244"/>
      <c r="E24" s="245">
        <f>+F192</f>
        <v>133.00030303030303</v>
      </c>
      <c r="F24" s="246">
        <f t="shared" si="0"/>
        <v>2.520448528327755E-3</v>
      </c>
      <c r="G24" s="31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</row>
    <row r="25" spans="1:26" ht="15.75" customHeight="1" x14ac:dyDescent="0.25">
      <c r="A25" s="251" t="str">
        <f>A194</f>
        <v>3. Veículos e Equipamentos</v>
      </c>
      <c r="B25" s="252"/>
      <c r="C25" s="244"/>
      <c r="D25" s="244"/>
      <c r="E25" s="245">
        <f>+F309</f>
        <v>10277.504481580001</v>
      </c>
      <c r="F25" s="246">
        <f t="shared" si="0"/>
        <v>0.19476587989110239</v>
      </c>
      <c r="G25" s="31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</row>
    <row r="26" spans="1:26" ht="15.75" customHeight="1" x14ac:dyDescent="0.25">
      <c r="A26" s="680" t="str">
        <f>A196</f>
        <v>3.1. Veículo Tipo Passeio 1.0, a Gasolina – 5 passageiros</v>
      </c>
      <c r="B26" s="544"/>
      <c r="C26" s="544"/>
      <c r="D26" s="562"/>
      <c r="E26" s="249">
        <f>SUM(E27:E32)</f>
        <v>4510.14347748</v>
      </c>
      <c r="F26" s="250">
        <f t="shared" si="0"/>
        <v>8.5470365340231433E-2</v>
      </c>
      <c r="G26" s="3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254" t="s">
        <v>221</v>
      </c>
      <c r="B27" s="255"/>
      <c r="C27" s="248"/>
      <c r="D27" s="248"/>
      <c r="E27" s="249">
        <f>F207</f>
        <v>609.60320000000002</v>
      </c>
      <c r="F27" s="250">
        <f t="shared" si="0"/>
        <v>1.1552405921615211E-2</v>
      </c>
      <c r="G27" s="3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254" t="s">
        <v>222</v>
      </c>
      <c r="B28" s="255"/>
      <c r="C28" s="248"/>
      <c r="D28" s="248"/>
      <c r="E28" s="249">
        <f>F218</f>
        <v>606.33183799999995</v>
      </c>
      <c r="F28" s="250">
        <f t="shared" si="0"/>
        <v>1.1490411329492748E-2</v>
      </c>
      <c r="G28" s="3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256" t="str">
        <f>A220</f>
        <v>3.1.3. Impostos e Seguros - Caminhão</v>
      </c>
      <c r="B29" s="255"/>
      <c r="C29" s="248"/>
      <c r="D29" s="248"/>
      <c r="E29" s="249">
        <f>F226</f>
        <v>106.29</v>
      </c>
      <c r="F29" s="250">
        <f t="shared" si="0"/>
        <v>2.0142696518136399E-3</v>
      </c>
      <c r="G29" s="3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256" t="str">
        <f>A228</f>
        <v>3.1.4. Consumos</v>
      </c>
      <c r="B30" s="255"/>
      <c r="C30" s="248"/>
      <c r="D30" s="248"/>
      <c r="E30" s="249">
        <f>F236</f>
        <v>2505.8424394799999</v>
      </c>
      <c r="F30" s="250">
        <f t="shared" si="0"/>
        <v>4.7487462396003592E-2</v>
      </c>
      <c r="G30" s="3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256" t="str">
        <f>A238</f>
        <v>3.1.5. Manutenção</v>
      </c>
      <c r="B31" s="255"/>
      <c r="C31" s="248"/>
      <c r="D31" s="248"/>
      <c r="E31" s="249">
        <f>F241</f>
        <v>656.9</v>
      </c>
      <c r="F31" s="250">
        <f t="shared" si="0"/>
        <v>1.2448713277602597E-2</v>
      </c>
      <c r="G31" s="3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256" t="str">
        <f>A243</f>
        <v>3.1.6. Pneus</v>
      </c>
      <c r="B32" s="255"/>
      <c r="C32" s="248"/>
      <c r="D32" s="248"/>
      <c r="E32" s="249">
        <f>F250</f>
        <v>25.175999999999998</v>
      </c>
      <c r="F32" s="250">
        <f t="shared" si="0"/>
        <v>4.7710276370364283E-4</v>
      </c>
      <c r="G32" s="3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5">
      <c r="A33" s="680" t="str">
        <f>A252</f>
        <v>3.2 Picape Utilitária, cabine Simples 1.6</v>
      </c>
      <c r="B33" s="544"/>
      <c r="C33" s="544"/>
      <c r="D33" s="562"/>
      <c r="E33" s="249">
        <f>SUM(E34:E39)</f>
        <v>5767.3610041000002</v>
      </c>
      <c r="F33" s="250">
        <f t="shared" si="0"/>
        <v>0.10929551455087094</v>
      </c>
      <c r="G33" s="3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254" t="s">
        <v>223</v>
      </c>
      <c r="B34" s="255"/>
      <c r="C34" s="248"/>
      <c r="D34" s="248"/>
      <c r="E34" s="249">
        <f>F263</f>
        <v>835.73824000000013</v>
      </c>
      <c r="F34" s="250">
        <f t="shared" si="0"/>
        <v>1.5837822689736988E-2</v>
      </c>
      <c r="G34" s="3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254" t="s">
        <v>224</v>
      </c>
      <c r="B35" s="255"/>
      <c r="C35" s="248"/>
      <c r="D35" s="248"/>
      <c r="E35" s="249">
        <f>F274</f>
        <v>831.25335159999997</v>
      </c>
      <c r="F35" s="250">
        <f t="shared" si="0"/>
        <v>1.575283092573387E-2</v>
      </c>
      <c r="G35" s="3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256" t="str">
        <f>A276</f>
        <v>3.2.3. Impostos e Seguros</v>
      </c>
      <c r="B36" s="255"/>
      <c r="C36" s="248"/>
      <c r="D36" s="248"/>
      <c r="E36" s="249">
        <f>F282</f>
        <v>124.91000000000001</v>
      </c>
      <c r="F36" s="250">
        <f t="shared" si="0"/>
        <v>2.367131641810535E-3</v>
      </c>
      <c r="G36" s="3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256" t="str">
        <f>A284</f>
        <v>3.2.4. Consumos</v>
      </c>
      <c r="B37" s="255"/>
      <c r="C37" s="248"/>
      <c r="D37" s="248"/>
      <c r="E37" s="249">
        <f>F292</f>
        <v>3051.2769125000004</v>
      </c>
      <c r="F37" s="250">
        <f t="shared" si="0"/>
        <v>5.7823826174883568E-2</v>
      </c>
      <c r="G37" s="3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256" t="str">
        <f>A294</f>
        <v>3.2.5. Manutenção</v>
      </c>
      <c r="B38" s="255"/>
      <c r="C38" s="248"/>
      <c r="D38" s="248"/>
      <c r="E38" s="249">
        <f>F297</f>
        <v>900.58</v>
      </c>
      <c r="F38" s="250">
        <f t="shared" si="0"/>
        <v>1.7066619277733824E-2</v>
      </c>
      <c r="G38" s="3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256" t="str">
        <f>A299</f>
        <v>3.2.6. Pneus</v>
      </c>
      <c r="B39" s="255"/>
      <c r="C39" s="248"/>
      <c r="D39" s="248"/>
      <c r="E39" s="249">
        <f>F306</f>
        <v>23.602499999999999</v>
      </c>
      <c r="F39" s="250">
        <f t="shared" si="0"/>
        <v>4.4728384097216515E-4</v>
      </c>
      <c r="G39" s="3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251" t="str">
        <f>A314</f>
        <v>4. Benefícios e Despesas Indiretas - BDI</v>
      </c>
      <c r="B40" s="252"/>
      <c r="C40" s="244"/>
      <c r="D40" s="244"/>
      <c r="E40" s="258">
        <f>+F320</f>
        <v>10499.596975993325</v>
      </c>
      <c r="F40" s="246">
        <f t="shared" si="0"/>
        <v>0.19897468760012815</v>
      </c>
      <c r="G40" s="31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</row>
    <row r="41" spans="1:26" ht="15.75" customHeight="1" x14ac:dyDescent="0.25">
      <c r="A41" s="259" t="s">
        <v>231</v>
      </c>
      <c r="B41" s="260"/>
      <c r="C41" s="261"/>
      <c r="D41" s="261"/>
      <c r="E41" s="262">
        <f t="shared" ref="E41:F41" si="1">E16+E24+E25+E40</f>
        <v>52768.505897061463</v>
      </c>
      <c r="F41" s="438">
        <f t="shared" si="1"/>
        <v>0.99999999999999989</v>
      </c>
      <c r="G41" s="3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1"/>
      <c r="B42" s="1"/>
      <c r="C42" s="1"/>
      <c r="D42" s="3"/>
      <c r="E42" s="3"/>
      <c r="F42" s="3"/>
      <c r="G42" s="3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1"/>
      <c r="B43" s="1"/>
      <c r="C43" s="1"/>
      <c r="D43" s="3"/>
      <c r="E43" s="3"/>
      <c r="F43" s="3"/>
      <c r="G43" s="3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5">
      <c r="A44" s="678" t="s">
        <v>232</v>
      </c>
      <c r="B44" s="618"/>
      <c r="C44" s="618"/>
      <c r="D44" s="618"/>
      <c r="E44" s="619"/>
      <c r="F44" s="3"/>
      <c r="G44" s="3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5">
      <c r="A45" s="684" t="s">
        <v>233</v>
      </c>
      <c r="B45" s="618"/>
      <c r="C45" s="618"/>
      <c r="D45" s="685"/>
      <c r="E45" s="264" t="s">
        <v>55</v>
      </c>
      <c r="F45" s="3"/>
      <c r="G45" s="3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5">
      <c r="A46" s="265" t="str">
        <f>+A62</f>
        <v>1.1. Encarregado Geral</v>
      </c>
      <c r="B46" s="239"/>
      <c r="C46" s="239"/>
      <c r="D46" s="266"/>
      <c r="E46" s="267">
        <f>C69</f>
        <v>1</v>
      </c>
      <c r="F46" s="3"/>
      <c r="G46" s="3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5">
      <c r="A47" s="268" t="str">
        <f>A72</f>
        <v>1.2. Gerente Geral</v>
      </c>
      <c r="B47" s="269"/>
      <c r="C47" s="269"/>
      <c r="D47" s="270"/>
      <c r="E47" s="271">
        <f>C79</f>
        <v>1</v>
      </c>
      <c r="F47" s="3"/>
      <c r="G47" s="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5">
      <c r="A48" s="268" t="str">
        <f>A82</f>
        <v>1.3. Técnico de Segurança do Trabalho</v>
      </c>
      <c r="B48" s="269"/>
      <c r="C48" s="269"/>
      <c r="D48" s="270"/>
      <c r="E48" s="271">
        <f>C89</f>
        <v>1</v>
      </c>
      <c r="F48" s="3"/>
      <c r="G48" s="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5">
      <c r="A49" s="268" t="str">
        <f>A92</f>
        <v>1.4. Responsável Técnico (Engenheiro/ 20 horas semanais)</v>
      </c>
      <c r="B49" s="269"/>
      <c r="C49" s="269"/>
      <c r="D49" s="270"/>
      <c r="E49" s="271">
        <f>C99</f>
        <v>1</v>
      </c>
      <c r="F49" s="3"/>
      <c r="G49" s="3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5">
      <c r="A50" s="272" t="s">
        <v>234</v>
      </c>
      <c r="B50" s="273"/>
      <c r="C50" s="273"/>
      <c r="D50" s="274"/>
      <c r="E50" s="275">
        <f>SUM(E46:E49)</f>
        <v>4</v>
      </c>
      <c r="F50" s="3"/>
      <c r="G50" s="3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5">
      <c r="A51" s="276"/>
      <c r="B51" s="122"/>
      <c r="C51" s="3"/>
      <c r="D51" s="3"/>
      <c r="E51" s="3"/>
      <c r="F51" s="3"/>
      <c r="G51" s="3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5">
      <c r="A52" s="686" t="s">
        <v>235</v>
      </c>
      <c r="B52" s="590"/>
      <c r="C52" s="590"/>
      <c r="D52" s="574"/>
      <c r="E52" s="264" t="s">
        <v>55</v>
      </c>
      <c r="F52" s="1"/>
      <c r="G52" s="3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680" t="str">
        <f>+A196</f>
        <v>3.1. Veículo Tipo Passeio 1.0, a Gasolina – 5 passageiros</v>
      </c>
      <c r="B53" s="544"/>
      <c r="C53" s="544"/>
      <c r="D53" s="562"/>
      <c r="E53" s="277">
        <f>C206</f>
        <v>1</v>
      </c>
      <c r="F53" s="1"/>
      <c r="G53" s="3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680" t="str">
        <f>A252</f>
        <v>3.2 Picape Utilitária, cabine Simples 1.6</v>
      </c>
      <c r="B54" s="544"/>
      <c r="C54" s="544"/>
      <c r="D54" s="562"/>
      <c r="E54" s="277">
        <f>C262</f>
        <v>1</v>
      </c>
      <c r="F54" s="1"/>
      <c r="G54" s="3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5">
      <c r="A55" s="681" t="s">
        <v>236</v>
      </c>
      <c r="B55" s="618"/>
      <c r="C55" s="618"/>
      <c r="D55" s="618"/>
      <c r="E55" s="285">
        <f>SUM(E53:E54)</f>
        <v>2</v>
      </c>
      <c r="F55" s="1"/>
      <c r="G55" s="3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5">
      <c r="A56" s="3"/>
      <c r="B56" s="3"/>
      <c r="C56" s="3"/>
      <c r="D56" s="1"/>
      <c r="E56" s="120"/>
      <c r="F56" s="1"/>
      <c r="G56" s="3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8.5" customHeight="1" x14ac:dyDescent="0.25">
      <c r="A57" s="439" t="s">
        <v>590</v>
      </c>
      <c r="B57" s="287">
        <v>1</v>
      </c>
      <c r="C57" s="31"/>
      <c r="D57" s="32"/>
      <c r="E57" s="219"/>
      <c r="F57" s="32"/>
      <c r="G57" s="31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</row>
    <row r="58" spans="1:26" ht="28.5" customHeight="1" x14ac:dyDescent="0.25">
      <c r="A58" s="439" t="s">
        <v>591</v>
      </c>
      <c r="B58" s="287">
        <f>20/44</f>
        <v>0.45454545454545453</v>
      </c>
      <c r="C58" s="3"/>
      <c r="D58" s="1"/>
      <c r="E58" s="158"/>
      <c r="F58" s="1"/>
      <c r="G58" s="3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3"/>
      <c r="B59" s="3"/>
      <c r="C59" s="3"/>
      <c r="D59" s="1"/>
      <c r="E59" s="158"/>
      <c r="F59" s="1"/>
      <c r="G59" s="3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32" t="s">
        <v>238</v>
      </c>
      <c r="B60" s="1"/>
      <c r="C60" s="1"/>
      <c r="D60" s="3"/>
      <c r="E60" s="3"/>
      <c r="F60" s="3"/>
      <c r="G60" s="3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1.25" customHeight="1" x14ac:dyDescent="0.25">
      <c r="A61" s="1"/>
      <c r="B61" s="1"/>
      <c r="C61" s="1"/>
      <c r="D61" s="3"/>
      <c r="E61" s="3"/>
      <c r="F61" s="3"/>
      <c r="G61" s="3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25">
      <c r="A62" s="1" t="s">
        <v>592</v>
      </c>
      <c r="B62" s="1"/>
      <c r="C62" s="1"/>
      <c r="D62" s="3"/>
      <c r="E62" s="3"/>
      <c r="F62" s="3"/>
      <c r="G62" s="3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25">
      <c r="A63" s="288" t="s">
        <v>240</v>
      </c>
      <c r="B63" s="289" t="s">
        <v>105</v>
      </c>
      <c r="C63" s="289" t="s">
        <v>55</v>
      </c>
      <c r="D63" s="290" t="s">
        <v>241</v>
      </c>
      <c r="E63" s="290" t="s">
        <v>242</v>
      </c>
      <c r="F63" s="291" t="s">
        <v>593</v>
      </c>
      <c r="G63" s="292" t="s">
        <v>594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293" t="s">
        <v>245</v>
      </c>
      <c r="B64" s="294" t="s">
        <v>246</v>
      </c>
      <c r="C64" s="294">
        <v>1</v>
      </c>
      <c r="D64" s="295">
        <f>2161.09*2.5</f>
        <v>5402.7250000000004</v>
      </c>
      <c r="E64" s="296">
        <f>C64*D64</f>
        <v>5402.7250000000004</v>
      </c>
      <c r="F64" s="3"/>
      <c r="G64" s="3" t="s">
        <v>595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297" t="s">
        <v>248</v>
      </c>
      <c r="B65" s="298" t="s">
        <v>220</v>
      </c>
      <c r="C65" s="298">
        <v>0</v>
      </c>
      <c r="D65" s="299">
        <f>SUM(E64)</f>
        <v>5402.7250000000004</v>
      </c>
      <c r="E65" s="299">
        <f>C65*D65/100</f>
        <v>0</v>
      </c>
      <c r="F65" s="3"/>
      <c r="G65" s="3" t="s">
        <v>596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300" t="s">
        <v>250</v>
      </c>
      <c r="B66" s="143"/>
      <c r="C66" s="143"/>
      <c r="D66" s="30"/>
      <c r="E66" s="301">
        <f>SUM(E64:E65)</f>
        <v>5402.7250000000004</v>
      </c>
      <c r="F66" s="3"/>
      <c r="G66" s="3" t="s">
        <v>260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297" t="s">
        <v>251</v>
      </c>
      <c r="B67" s="298" t="s">
        <v>220</v>
      </c>
      <c r="C67" s="302">
        <f>'7.Encargos Sociais'!$C$37*100</f>
        <v>71.22548900000001</v>
      </c>
      <c r="D67" s="299">
        <f>E66</f>
        <v>5402.7250000000004</v>
      </c>
      <c r="E67" s="299">
        <f>D67*C67/100</f>
        <v>3848.1173005752512</v>
      </c>
      <c r="F67" s="3"/>
      <c r="G67" s="3" t="s">
        <v>261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300" t="s">
        <v>597</v>
      </c>
      <c r="B68" s="143"/>
      <c r="C68" s="143"/>
      <c r="D68" s="30"/>
      <c r="E68" s="301">
        <f>E66+E67</f>
        <v>9250.842300575252</v>
      </c>
      <c r="F68" s="3"/>
      <c r="G68" s="3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297" t="s">
        <v>253</v>
      </c>
      <c r="B69" s="298" t="s">
        <v>254</v>
      </c>
      <c r="C69" s="303">
        <v>1</v>
      </c>
      <c r="D69" s="299">
        <f>E68</f>
        <v>9250.842300575252</v>
      </c>
      <c r="E69" s="299">
        <f>C69*D69</f>
        <v>9250.842300575252</v>
      </c>
      <c r="F69" s="3"/>
      <c r="G69" s="3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25">
      <c r="A70" s="1"/>
      <c r="B70" s="1"/>
      <c r="C70" s="1"/>
      <c r="D70" s="206" t="s">
        <v>255</v>
      </c>
      <c r="E70" s="304">
        <f>$B$57</f>
        <v>1</v>
      </c>
      <c r="F70" s="305">
        <f>E69*E70</f>
        <v>9250.842300575252</v>
      </c>
      <c r="G70" s="3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1.25" customHeight="1" x14ac:dyDescent="0.25">
      <c r="A71" s="1"/>
      <c r="B71" s="1"/>
      <c r="C71" s="1"/>
      <c r="D71" s="3"/>
      <c r="E71" s="3"/>
      <c r="F71" s="3"/>
      <c r="G71" s="3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1.25" customHeight="1" x14ac:dyDescent="0.25">
      <c r="A72" s="1" t="s">
        <v>598</v>
      </c>
      <c r="B72" s="1"/>
      <c r="C72" s="1"/>
      <c r="D72" s="3"/>
      <c r="E72" s="3"/>
      <c r="F72" s="3"/>
      <c r="G72" s="3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1.25" customHeight="1" x14ac:dyDescent="0.25">
      <c r="A73" s="288" t="s">
        <v>240</v>
      </c>
      <c r="B73" s="289" t="s">
        <v>105</v>
      </c>
      <c r="C73" s="289" t="s">
        <v>55</v>
      </c>
      <c r="D73" s="290" t="s">
        <v>241</v>
      </c>
      <c r="E73" s="290" t="s">
        <v>242</v>
      </c>
      <c r="F73" s="291" t="s">
        <v>599</v>
      </c>
      <c r="G73" s="292" t="s">
        <v>600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1.25" customHeight="1" x14ac:dyDescent="0.25">
      <c r="A74" s="293" t="s">
        <v>245</v>
      </c>
      <c r="B74" s="294" t="s">
        <v>246</v>
      </c>
      <c r="C74" s="294">
        <v>1</v>
      </c>
      <c r="D74" s="295">
        <f>2161.09*3</f>
        <v>6483.27</v>
      </c>
      <c r="E74" s="296">
        <f>C74*D74</f>
        <v>6483.27</v>
      </c>
      <c r="F74" s="3"/>
      <c r="G74" s="3" t="s">
        <v>595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1.25" customHeight="1" x14ac:dyDescent="0.25">
      <c r="A75" s="297" t="s">
        <v>248</v>
      </c>
      <c r="B75" s="298" t="s">
        <v>220</v>
      </c>
      <c r="C75" s="298">
        <v>0</v>
      </c>
      <c r="D75" s="299">
        <f>SUM(E74)</f>
        <v>6483.27</v>
      </c>
      <c r="E75" s="299">
        <f>C75*D75/100</f>
        <v>0</v>
      </c>
      <c r="F75" s="3"/>
      <c r="G75" s="3" t="s">
        <v>601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1.25" customHeight="1" x14ac:dyDescent="0.25">
      <c r="A76" s="300" t="s">
        <v>250</v>
      </c>
      <c r="B76" s="143"/>
      <c r="C76" s="143"/>
      <c r="D76" s="30"/>
      <c r="E76" s="301">
        <f>SUM(E74:E75)</f>
        <v>6483.27</v>
      </c>
      <c r="F76" s="3"/>
      <c r="G76" s="3" t="s">
        <v>260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1.25" customHeight="1" x14ac:dyDescent="0.25">
      <c r="A77" s="297" t="s">
        <v>251</v>
      </c>
      <c r="B77" s="298" t="s">
        <v>220</v>
      </c>
      <c r="C77" s="302">
        <f>'7.Encargos Sociais'!$C$37*100</f>
        <v>71.22548900000001</v>
      </c>
      <c r="D77" s="299">
        <f>E76</f>
        <v>6483.27</v>
      </c>
      <c r="E77" s="299">
        <f>D77*C77/100</f>
        <v>4617.7407606903007</v>
      </c>
      <c r="F77" s="3"/>
      <c r="G77" s="3" t="s">
        <v>261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1.25" customHeight="1" x14ac:dyDescent="0.25">
      <c r="A78" s="300" t="s">
        <v>602</v>
      </c>
      <c r="B78" s="143"/>
      <c r="C78" s="143"/>
      <c r="D78" s="30"/>
      <c r="E78" s="301">
        <f>E76+E77</f>
        <v>11101.0107606903</v>
      </c>
      <c r="F78" s="3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1.25" customHeight="1" x14ac:dyDescent="0.25">
      <c r="A79" s="297" t="s">
        <v>253</v>
      </c>
      <c r="B79" s="298" t="s">
        <v>254</v>
      </c>
      <c r="C79" s="303">
        <v>1</v>
      </c>
      <c r="D79" s="299">
        <f>E78</f>
        <v>11101.0107606903</v>
      </c>
      <c r="E79" s="299">
        <f>C79*D79</f>
        <v>11101.0107606903</v>
      </c>
      <c r="F79" s="3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1.25" customHeight="1" x14ac:dyDescent="0.25">
      <c r="A80" s="1"/>
      <c r="B80" s="1"/>
      <c r="C80" s="1"/>
      <c r="D80" s="206" t="s">
        <v>255</v>
      </c>
      <c r="E80" s="304">
        <f>$B$57</f>
        <v>1</v>
      </c>
      <c r="F80" s="305">
        <f>E79*E80</f>
        <v>11101.0107606903</v>
      </c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1.25" customHeight="1" x14ac:dyDescent="0.25">
      <c r="A81" s="1"/>
      <c r="B81" s="1"/>
      <c r="C81" s="1"/>
      <c r="D81" s="3"/>
      <c r="E81" s="3"/>
      <c r="F81" s="3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 t="s">
        <v>603</v>
      </c>
      <c r="B82" s="1"/>
      <c r="C82" s="1"/>
      <c r="D82" s="3"/>
      <c r="E82" s="3"/>
      <c r="F82" s="3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288" t="s">
        <v>240</v>
      </c>
      <c r="B83" s="289" t="s">
        <v>105</v>
      </c>
      <c r="C83" s="289" t="s">
        <v>55</v>
      </c>
      <c r="D83" s="290" t="s">
        <v>241</v>
      </c>
      <c r="E83" s="290" t="s">
        <v>242</v>
      </c>
      <c r="F83" s="291" t="s">
        <v>604</v>
      </c>
      <c r="G83" s="3" t="s">
        <v>605</v>
      </c>
      <c r="H83" s="152"/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2"/>
      <c r="T83" s="152"/>
      <c r="U83" s="152"/>
      <c r="V83" s="152"/>
      <c r="W83" s="152"/>
      <c r="X83" s="152"/>
      <c r="Y83" s="152"/>
      <c r="Z83" s="152"/>
    </row>
    <row r="84" spans="1:26" ht="12.75" customHeight="1" x14ac:dyDescent="0.25">
      <c r="A84" s="293" t="s">
        <v>245</v>
      </c>
      <c r="B84" s="294" t="s">
        <v>246</v>
      </c>
      <c r="C84" s="294">
        <v>1</v>
      </c>
      <c r="D84" s="295">
        <v>3541.74</v>
      </c>
      <c r="E84" s="296">
        <f>C84*D84</f>
        <v>3541.74</v>
      </c>
      <c r="F84" s="3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297" t="s">
        <v>248</v>
      </c>
      <c r="B85" s="298" t="s">
        <v>220</v>
      </c>
      <c r="C85" s="298">
        <v>0</v>
      </c>
      <c r="D85" s="299">
        <f>SUM(E84)</f>
        <v>3541.74</v>
      </c>
      <c r="E85" s="299">
        <f>C85*D85/100</f>
        <v>0</v>
      </c>
      <c r="F85" s="3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300" t="s">
        <v>250</v>
      </c>
      <c r="B86" s="143"/>
      <c r="C86" s="143"/>
      <c r="D86" s="30"/>
      <c r="E86" s="301">
        <f>SUM(E84:E85)</f>
        <v>3541.74</v>
      </c>
      <c r="F86" s="31"/>
      <c r="G86" s="31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</row>
    <row r="87" spans="1:26" ht="12.75" customHeight="1" x14ac:dyDescent="0.25">
      <c r="A87" s="297" t="s">
        <v>251</v>
      </c>
      <c r="B87" s="298" t="s">
        <v>220</v>
      </c>
      <c r="C87" s="302">
        <f>'7.Encargos Sociais'!$C$37*100</f>
        <v>71.22548900000001</v>
      </c>
      <c r="D87" s="299">
        <f>E86</f>
        <v>3541.74</v>
      </c>
      <c r="E87" s="299">
        <f>D87*C87/100</f>
        <v>2522.6216341086001</v>
      </c>
      <c r="F87" s="3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300" t="s">
        <v>606</v>
      </c>
      <c r="B88" s="143"/>
      <c r="C88" s="143"/>
      <c r="D88" s="30"/>
      <c r="E88" s="301">
        <f>E86+E87</f>
        <v>6064.3616341085999</v>
      </c>
      <c r="F88" s="31"/>
      <c r="G88" s="31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</row>
    <row r="89" spans="1:26" ht="12.75" customHeight="1" x14ac:dyDescent="0.25">
      <c r="A89" s="297" t="s">
        <v>253</v>
      </c>
      <c r="B89" s="298" t="s">
        <v>254</v>
      </c>
      <c r="C89" s="303">
        <v>1</v>
      </c>
      <c r="D89" s="299">
        <f>E88</f>
        <v>6064.3616341085999</v>
      </c>
      <c r="E89" s="299">
        <f>C89*D89</f>
        <v>6064.3616341085999</v>
      </c>
      <c r="F89" s="3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206" t="s">
        <v>255</v>
      </c>
      <c r="E90" s="304">
        <f>$B$57</f>
        <v>1</v>
      </c>
      <c r="F90" s="305">
        <f>E89*E90</f>
        <v>6064.3616341085999</v>
      </c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1.25" customHeight="1" x14ac:dyDescent="0.25">
      <c r="A91" s="1"/>
      <c r="B91" s="1"/>
      <c r="C91" s="1"/>
      <c r="D91" s="3"/>
      <c r="E91" s="3"/>
      <c r="F91" s="3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1.25" customHeight="1" x14ac:dyDescent="0.25">
      <c r="A92" s="1" t="s">
        <v>607</v>
      </c>
      <c r="B92" s="1"/>
      <c r="C92" s="1"/>
      <c r="D92" s="3"/>
      <c r="E92" s="3"/>
      <c r="F92" s="3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1.25" customHeight="1" x14ac:dyDescent="0.25">
      <c r="A93" s="288" t="s">
        <v>240</v>
      </c>
      <c r="B93" s="289" t="s">
        <v>105</v>
      </c>
      <c r="C93" s="289" t="s">
        <v>55</v>
      </c>
      <c r="D93" s="290" t="s">
        <v>241</v>
      </c>
      <c r="E93" s="290" t="s">
        <v>242</v>
      </c>
      <c r="F93" s="291" t="s">
        <v>608</v>
      </c>
      <c r="G93" s="292" t="s">
        <v>609</v>
      </c>
      <c r="H93" s="152"/>
      <c r="I93" s="152"/>
      <c r="J93" s="152"/>
      <c r="K93" s="152"/>
      <c r="L93" s="152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1.25" customHeight="1" x14ac:dyDescent="0.25">
      <c r="A94" s="293" t="s">
        <v>245</v>
      </c>
      <c r="B94" s="294" t="s">
        <v>246</v>
      </c>
      <c r="C94" s="294">
        <v>1</v>
      </c>
      <c r="D94" s="295">
        <v>5159.83</v>
      </c>
      <c r="E94" s="296">
        <f>C94*D94</f>
        <v>5159.83</v>
      </c>
      <c r="F94" s="3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1.25" customHeight="1" x14ac:dyDescent="0.25">
      <c r="A95" s="297" t="s">
        <v>248</v>
      </c>
      <c r="B95" s="298" t="s">
        <v>220</v>
      </c>
      <c r="C95" s="298">
        <v>0</v>
      </c>
      <c r="D95" s="299">
        <f>SUM(E94)</f>
        <v>5159.83</v>
      </c>
      <c r="E95" s="299">
        <f>C95*D95/100</f>
        <v>0</v>
      </c>
      <c r="F95" s="3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1.25" customHeight="1" x14ac:dyDescent="0.25">
      <c r="A96" s="300" t="s">
        <v>250</v>
      </c>
      <c r="B96" s="143"/>
      <c r="C96" s="143"/>
      <c r="D96" s="30"/>
      <c r="E96" s="301">
        <f>SUM(E94:E95)</f>
        <v>5159.83</v>
      </c>
      <c r="F96" s="31"/>
      <c r="G96" s="31"/>
      <c r="H96" s="32"/>
      <c r="I96" s="32"/>
      <c r="J96" s="32"/>
      <c r="K96" s="32"/>
      <c r="L96" s="32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1.25" customHeight="1" x14ac:dyDescent="0.25">
      <c r="A97" s="297" t="s">
        <v>251</v>
      </c>
      <c r="B97" s="298" t="s">
        <v>220</v>
      </c>
      <c r="C97" s="302">
        <f>'7.Encargos Sociais'!$C$37*100</f>
        <v>71.22548900000001</v>
      </c>
      <c r="D97" s="299">
        <f>E96</f>
        <v>5159.83</v>
      </c>
      <c r="E97" s="299">
        <f>D97*C97/100</f>
        <v>3675.1141490687005</v>
      </c>
      <c r="F97" s="3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1.25" customHeight="1" x14ac:dyDescent="0.25">
      <c r="A98" s="300" t="s">
        <v>610</v>
      </c>
      <c r="B98" s="143"/>
      <c r="C98" s="143"/>
      <c r="D98" s="30"/>
      <c r="E98" s="301">
        <f>E96+E97</f>
        <v>8834.9441490687004</v>
      </c>
      <c r="F98" s="31"/>
      <c r="G98" s="31"/>
      <c r="H98" s="32"/>
      <c r="I98" s="32"/>
      <c r="J98" s="32"/>
      <c r="K98" s="32"/>
      <c r="L98" s="32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1.25" customHeight="1" x14ac:dyDescent="0.25">
      <c r="A99" s="297" t="s">
        <v>253</v>
      </c>
      <c r="B99" s="298" t="s">
        <v>254</v>
      </c>
      <c r="C99" s="303">
        <v>1</v>
      </c>
      <c r="D99" s="299">
        <f>E98</f>
        <v>8834.9441490687004</v>
      </c>
      <c r="E99" s="299">
        <f>C99*D99</f>
        <v>8834.9441490687004</v>
      </c>
      <c r="F99" s="3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1.25" customHeight="1" x14ac:dyDescent="0.25">
      <c r="A100" s="1"/>
      <c r="B100" s="1"/>
      <c r="C100" s="1"/>
      <c r="D100" s="206" t="s">
        <v>255</v>
      </c>
      <c r="E100" s="304">
        <f>B58</f>
        <v>0.45454545454545453</v>
      </c>
      <c r="F100" s="305">
        <f>E99*E100</f>
        <v>4015.8837041221364</v>
      </c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1.25" customHeight="1" x14ac:dyDescent="0.25">
      <c r="A101" s="1"/>
      <c r="B101" s="1"/>
      <c r="C101" s="1"/>
      <c r="D101" s="3"/>
      <c r="E101" s="3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 t="s">
        <v>611</v>
      </c>
      <c r="B102" s="311"/>
      <c r="C102" s="1"/>
      <c r="D102" s="1"/>
      <c r="E102" s="1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288" t="s">
        <v>240</v>
      </c>
      <c r="B103" s="289" t="s">
        <v>105</v>
      </c>
      <c r="C103" s="289" t="s">
        <v>55</v>
      </c>
      <c r="D103" s="290" t="s">
        <v>241</v>
      </c>
      <c r="E103" s="290" t="s">
        <v>242</v>
      </c>
      <c r="F103" s="291" t="s">
        <v>612</v>
      </c>
      <c r="G103" s="1" t="s">
        <v>279</v>
      </c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297" t="s">
        <v>277</v>
      </c>
      <c r="B104" s="298" t="s">
        <v>278</v>
      </c>
      <c r="C104" s="312">
        <v>1</v>
      </c>
      <c r="D104" s="313">
        <v>5.5</v>
      </c>
      <c r="E104" s="299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297" t="s">
        <v>280</v>
      </c>
      <c r="B105" s="298" t="s">
        <v>281</v>
      </c>
      <c r="C105" s="314">
        <f>TRUNC((365-52-52-10)/12,2)</f>
        <v>20.91</v>
      </c>
      <c r="D105" s="299"/>
      <c r="E105" s="299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297" t="str">
        <f>A72</f>
        <v>1.2. Gerente Geral</v>
      </c>
      <c r="B106" s="298" t="s">
        <v>283</v>
      </c>
      <c r="C106" s="315">
        <f>$C$105*2*(C79)</f>
        <v>41.82</v>
      </c>
      <c r="D106" s="296">
        <f>IFERROR((($C$105*2*$D$104)-(E74*0.06*$C$105/26))/($C$105*2),"-")</f>
        <v>-1.9806961538461538</v>
      </c>
      <c r="E106" s="299">
        <f t="shared" ref="E106:E108" si="2">IFERROR(C106*D106,"-")</f>
        <v>-82.832713153846157</v>
      </c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297" t="str">
        <f>A82</f>
        <v>1.3. Técnico de Segurança do Trabalho</v>
      </c>
      <c r="B107" s="298" t="s">
        <v>283</v>
      </c>
      <c r="C107" s="315">
        <f>$C$105*2*(C89)</f>
        <v>41.82</v>
      </c>
      <c r="D107" s="296">
        <f>IFERROR((($C$105*2*$D$104)-(E84*0.06*$C$105/26))/($C$105*2),"-")</f>
        <v>1.4133769230769235</v>
      </c>
      <c r="E107" s="299">
        <f t="shared" si="2"/>
        <v>59.107422923076939</v>
      </c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319" t="str">
        <f>A92</f>
        <v>1.4. Responsável Técnico (Engenheiro/ 20 horas semanais)</v>
      </c>
      <c r="B108" s="298" t="s">
        <v>283</v>
      </c>
      <c r="C108" s="315">
        <f>$C$105*2*(C99)</f>
        <v>41.82</v>
      </c>
      <c r="D108" s="296">
        <f>IFERROR((($C$105*2*$D$104)-(E94*0.06*$C$105/26))/($C$105*2),"-")</f>
        <v>-0.45364999999999933</v>
      </c>
      <c r="E108" s="299">
        <f t="shared" si="2"/>
        <v>-18.971642999999972</v>
      </c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3"/>
      <c r="E109" s="3"/>
      <c r="F109" s="317">
        <f>SUM(E106:E108)</f>
        <v>-42.69693323076919</v>
      </c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3"/>
      <c r="E110" s="3"/>
      <c r="F110" s="3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 t="s">
        <v>613</v>
      </c>
      <c r="B111" s="311"/>
      <c r="C111" s="1"/>
      <c r="D111" s="1"/>
      <c r="E111" s="1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288" t="s">
        <v>240</v>
      </c>
      <c r="B112" s="289" t="s">
        <v>105</v>
      </c>
      <c r="C112" s="289" t="s">
        <v>55</v>
      </c>
      <c r="D112" s="290" t="s">
        <v>241</v>
      </c>
      <c r="E112" s="290" t="s">
        <v>242</v>
      </c>
      <c r="F112" s="291" t="s">
        <v>614</v>
      </c>
      <c r="G112" s="1" t="s">
        <v>279</v>
      </c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297" t="s">
        <v>277</v>
      </c>
      <c r="B113" s="298" t="s">
        <v>278</v>
      </c>
      <c r="C113" s="312">
        <v>1</v>
      </c>
      <c r="D113" s="313">
        <v>5.5</v>
      </c>
      <c r="E113" s="299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297" t="s">
        <v>280</v>
      </c>
      <c r="B114" s="298" t="s">
        <v>281</v>
      </c>
      <c r="C114" s="314">
        <v>25.25</v>
      </c>
      <c r="D114" s="299"/>
      <c r="E114" s="299"/>
      <c r="F114" s="3"/>
      <c r="G114" s="1" t="s">
        <v>282</v>
      </c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297" t="str">
        <f>A62</f>
        <v>1.1. Encarregado Geral</v>
      </c>
      <c r="B115" s="298" t="s">
        <v>283</v>
      </c>
      <c r="C115" s="315">
        <f>$C$114*2*(C69)</f>
        <v>50.5</v>
      </c>
      <c r="D115" s="296">
        <f>IFERROR((($C$114*2*$D$113)-(E64*0.06*$C$114/26))/($C$114*2),"-")</f>
        <v>-0.73391346153846149</v>
      </c>
      <c r="E115" s="299">
        <f>IFERROR(C115*D115,"-")</f>
        <v>-37.062629807692304</v>
      </c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3"/>
      <c r="E116" s="3"/>
      <c r="F116" s="317">
        <f>SUM(E115)</f>
        <v>-37.062629807692304</v>
      </c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1.25" customHeight="1" x14ac:dyDescent="0.25">
      <c r="A117" s="1"/>
      <c r="B117" s="1"/>
      <c r="C117" s="1"/>
      <c r="D117" s="3"/>
      <c r="E117" s="3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 t="s">
        <v>615</v>
      </c>
      <c r="B118" s="1"/>
      <c r="C118" s="1"/>
      <c r="D118" s="3"/>
      <c r="E118" s="3"/>
      <c r="F118" s="3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288" t="s">
        <v>240</v>
      </c>
      <c r="B119" s="289" t="s">
        <v>105</v>
      </c>
      <c r="C119" s="289" t="s">
        <v>55</v>
      </c>
      <c r="D119" s="290" t="s">
        <v>241</v>
      </c>
      <c r="E119" s="290" t="s">
        <v>242</v>
      </c>
      <c r="F119" s="291" t="s">
        <v>616</v>
      </c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297" t="str">
        <f>A62</f>
        <v>1.1. Encarregado Geral</v>
      </c>
      <c r="B120" s="298" t="s">
        <v>286</v>
      </c>
      <c r="C120" s="315">
        <f>C114</f>
        <v>25.25</v>
      </c>
      <c r="D120" s="318">
        <v>25.42</v>
      </c>
      <c r="E120" s="304">
        <f t="shared" ref="E120:E122" si="3">C120*D120</f>
        <v>641.85500000000002</v>
      </c>
      <c r="F120" s="31"/>
      <c r="G120" s="292" t="s">
        <v>617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297" t="str">
        <f>A72</f>
        <v>1.2. Gerente Geral</v>
      </c>
      <c r="B121" s="298" t="s">
        <v>286</v>
      </c>
      <c r="C121" s="315">
        <f t="shared" ref="C121:C122" si="4">$C$105*(E47)</f>
        <v>20.91</v>
      </c>
      <c r="D121" s="318">
        <v>25.42</v>
      </c>
      <c r="E121" s="304">
        <f t="shared" si="3"/>
        <v>531.53219999999999</v>
      </c>
      <c r="F121" s="31"/>
      <c r="G121" s="292" t="s">
        <v>618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297" t="str">
        <f>A82</f>
        <v>1.3. Técnico de Segurança do Trabalho</v>
      </c>
      <c r="B122" s="298" t="s">
        <v>286</v>
      </c>
      <c r="C122" s="315">
        <f t="shared" si="4"/>
        <v>20.91</v>
      </c>
      <c r="D122" s="318">
        <v>15.91</v>
      </c>
      <c r="E122" s="304">
        <f t="shared" si="3"/>
        <v>332.67810000000003</v>
      </c>
      <c r="F122" s="31"/>
      <c r="G122" s="3" t="s">
        <v>605</v>
      </c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3"/>
      <c r="E123" s="3"/>
      <c r="F123" s="317">
        <f>SUM(E120:E122)</f>
        <v>1506.0653000000002</v>
      </c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3"/>
      <c r="E124" s="3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 t="s">
        <v>619</v>
      </c>
      <c r="B125" s="1"/>
      <c r="C125" s="1"/>
      <c r="D125" s="3"/>
      <c r="E125" s="3"/>
      <c r="F125" s="3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288" t="s">
        <v>240</v>
      </c>
      <c r="B126" s="289" t="s">
        <v>105</v>
      </c>
      <c r="C126" s="289" t="s">
        <v>55</v>
      </c>
      <c r="D126" s="290" t="s">
        <v>241</v>
      </c>
      <c r="E126" s="290" t="s">
        <v>242</v>
      </c>
      <c r="F126" s="291" t="s">
        <v>620</v>
      </c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297" t="str">
        <f t="shared" ref="A127:A129" si="5">+A120</f>
        <v>1.1. Encarregado Geral</v>
      </c>
      <c r="B127" s="298" t="s">
        <v>286</v>
      </c>
      <c r="C127" s="315">
        <f t="shared" ref="C127:C129" si="6">E46</f>
        <v>1</v>
      </c>
      <c r="D127" s="318">
        <v>0</v>
      </c>
      <c r="E127" s="304">
        <f t="shared" ref="E127:E129" si="7">C127*D127</f>
        <v>0</v>
      </c>
      <c r="F127" s="3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297" t="str">
        <f t="shared" si="5"/>
        <v>1.2. Gerente Geral</v>
      </c>
      <c r="B128" s="298" t="s">
        <v>286</v>
      </c>
      <c r="C128" s="315">
        <f t="shared" si="6"/>
        <v>1</v>
      </c>
      <c r="D128" s="318">
        <v>0</v>
      </c>
      <c r="E128" s="304">
        <f t="shared" si="7"/>
        <v>0</v>
      </c>
      <c r="F128" s="3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297" t="str">
        <f t="shared" si="5"/>
        <v>1.3. Técnico de Segurança do Trabalho</v>
      </c>
      <c r="B129" s="298" t="s">
        <v>286</v>
      </c>
      <c r="C129" s="315">
        <f t="shared" si="6"/>
        <v>1</v>
      </c>
      <c r="D129" s="318">
        <v>0</v>
      </c>
      <c r="E129" s="304">
        <f t="shared" si="7"/>
        <v>0</v>
      </c>
      <c r="F129" s="3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206" t="s">
        <v>255</v>
      </c>
      <c r="E130" s="304">
        <f>$B$57</f>
        <v>1</v>
      </c>
      <c r="F130" s="317">
        <f>SUM(E127:E129)*E130</f>
        <v>0</v>
      </c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3"/>
      <c r="E131" s="3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321" t="s">
        <v>295</v>
      </c>
      <c r="B132" s="322"/>
      <c r="C132" s="322"/>
      <c r="D132" s="261"/>
      <c r="E132" s="323"/>
      <c r="F132" s="317">
        <f>F70+F80+F90+F100+F109+F116+F123+F130</f>
        <v>31858.40413645783</v>
      </c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3"/>
      <c r="E133" s="3"/>
      <c r="F133" s="3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32" t="s">
        <v>296</v>
      </c>
      <c r="B134" s="1"/>
      <c r="C134" s="1"/>
      <c r="D134" s="3"/>
      <c r="E134" s="3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1.25" customHeight="1" x14ac:dyDescent="0.25">
      <c r="A135" s="1"/>
      <c r="B135" s="1"/>
      <c r="C135" s="1"/>
      <c r="D135" s="3"/>
      <c r="E135" s="3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25">
      <c r="A136" s="1" t="s">
        <v>621</v>
      </c>
      <c r="B136" s="1"/>
      <c r="C136" s="1"/>
      <c r="D136" s="3"/>
      <c r="E136" s="3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1.25" customHeight="1" x14ac:dyDescent="0.25">
      <c r="A137" s="1"/>
      <c r="B137" s="1"/>
      <c r="C137" s="1"/>
      <c r="D137" s="3"/>
      <c r="E137" s="3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7.75" customHeight="1" x14ac:dyDescent="0.25">
      <c r="A138" s="288" t="s">
        <v>240</v>
      </c>
      <c r="B138" s="289" t="s">
        <v>105</v>
      </c>
      <c r="C138" s="324" t="s">
        <v>298</v>
      </c>
      <c r="D138" s="290" t="s">
        <v>241</v>
      </c>
      <c r="E138" s="290" t="s">
        <v>242</v>
      </c>
      <c r="F138" s="291" t="s">
        <v>622</v>
      </c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293" t="s">
        <v>142</v>
      </c>
      <c r="B139" s="294" t="s">
        <v>286</v>
      </c>
      <c r="C139" s="326">
        <f>12/'0. Qtdades e Custos'!C164</f>
        <v>12</v>
      </c>
      <c r="D139" s="295">
        <f>VLOOKUP(A139,'0. Qtdades e Custos'!$B$198:$F$212,4,0)</f>
        <v>155.66</v>
      </c>
      <c r="E139" s="296">
        <f t="shared" ref="E139:E147" si="8">IFERROR(D139/C139,0)</f>
        <v>12.971666666666666</v>
      </c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293" t="s">
        <v>143</v>
      </c>
      <c r="B140" s="298" t="s">
        <v>286</v>
      </c>
      <c r="C140" s="326">
        <f>12/'0. Qtdades e Custos'!C165</f>
        <v>6</v>
      </c>
      <c r="D140" s="295">
        <f>VLOOKUP(A140,'0. Qtdades e Custos'!$B$198:$F$212,4,0)</f>
        <v>60.73</v>
      </c>
      <c r="E140" s="296">
        <f t="shared" si="8"/>
        <v>10.121666666666666</v>
      </c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325" t="s">
        <v>144</v>
      </c>
      <c r="B141" s="298" t="s">
        <v>286</v>
      </c>
      <c r="C141" s="326">
        <f>12/'0. Qtdades e Custos'!C166</f>
        <v>6</v>
      </c>
      <c r="D141" s="295">
        <f>VLOOKUP(A141,'0. Qtdades e Custos'!$B$198:$F$212,4,0)</f>
        <v>36.630000000000003</v>
      </c>
      <c r="E141" s="296">
        <f t="shared" si="8"/>
        <v>6.1050000000000004</v>
      </c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325" t="s">
        <v>145</v>
      </c>
      <c r="B142" s="298" t="s">
        <v>286</v>
      </c>
      <c r="C142" s="326">
        <f>12/'0. Qtdades e Custos'!C167</f>
        <v>6</v>
      </c>
      <c r="D142" s="295">
        <f>VLOOKUP(A142,'0. Qtdades e Custos'!$B$198:$F$212,4,0)</f>
        <v>34.630000000000003</v>
      </c>
      <c r="E142" s="296">
        <f t="shared" si="8"/>
        <v>5.7716666666666674</v>
      </c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293" t="s">
        <v>146</v>
      </c>
      <c r="B143" s="298" t="s">
        <v>286</v>
      </c>
      <c r="C143" s="326">
        <f>12/'0. Qtdades e Custos'!C168</f>
        <v>12</v>
      </c>
      <c r="D143" s="295">
        <f>VLOOKUP(A143,'0. Qtdades e Custos'!$B$198:$F$212,4,0)</f>
        <v>25.1</v>
      </c>
      <c r="E143" s="296">
        <f t="shared" si="8"/>
        <v>2.0916666666666668</v>
      </c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293" t="s">
        <v>147</v>
      </c>
      <c r="B144" s="298" t="s">
        <v>286</v>
      </c>
      <c r="C144" s="326">
        <f>12/'0. Qtdades e Custos'!C169</f>
        <v>12</v>
      </c>
      <c r="D144" s="295">
        <f>VLOOKUP(A144,'0. Qtdades e Custos'!$B$198:$F$212,4,0)</f>
        <v>4.28</v>
      </c>
      <c r="E144" s="296">
        <f t="shared" si="8"/>
        <v>0.35666666666666669</v>
      </c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297" t="s">
        <v>148</v>
      </c>
      <c r="B145" s="298" t="s">
        <v>286</v>
      </c>
      <c r="C145" s="326">
        <f>12/'0. Qtdades e Custos'!C170</f>
        <v>12</v>
      </c>
      <c r="D145" s="295">
        <f>VLOOKUP(A145,'0. Qtdades e Custos'!$B$198:$F$212,4,0)</f>
        <v>1.1499999999999999</v>
      </c>
      <c r="E145" s="296">
        <f t="shared" si="8"/>
        <v>9.5833333333333326E-2</v>
      </c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297" t="s">
        <v>152</v>
      </c>
      <c r="B146" s="298" t="s">
        <v>286</v>
      </c>
      <c r="C146" s="326">
        <f>12/'0. Qtdades e Custos'!C171</f>
        <v>4</v>
      </c>
      <c r="D146" s="295">
        <f>VLOOKUP(A146,'0. Qtdades e Custos'!$B$198:$F$212,4,0)</f>
        <v>33.130000000000003</v>
      </c>
      <c r="E146" s="296">
        <f t="shared" si="8"/>
        <v>8.2825000000000006</v>
      </c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297" t="s">
        <v>153</v>
      </c>
      <c r="B147" s="298" t="s">
        <v>178</v>
      </c>
      <c r="C147" s="326">
        <f>12/'0. Qtdades e Custos'!C172</f>
        <v>12</v>
      </c>
      <c r="D147" s="295">
        <f>VLOOKUP(A147,'0. Qtdades e Custos'!$B$198:$F$212,4,0)</f>
        <v>43.29</v>
      </c>
      <c r="E147" s="296">
        <f t="shared" si="8"/>
        <v>3.6074999999999999</v>
      </c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297" t="s">
        <v>253</v>
      </c>
      <c r="B148" s="298" t="s">
        <v>254</v>
      </c>
      <c r="C148" s="328">
        <f>E46</f>
        <v>1</v>
      </c>
      <c r="D148" s="299">
        <f>+SUM(E139:E147)</f>
        <v>49.404166666666669</v>
      </c>
      <c r="E148" s="299">
        <f>C148*D148</f>
        <v>49.404166666666669</v>
      </c>
      <c r="F148" s="3"/>
      <c r="G148" s="3"/>
      <c r="H148" s="1"/>
      <c r="I148" s="1"/>
      <c r="J148" s="1"/>
      <c r="K148" s="1"/>
      <c r="L148" s="1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5">
      <c r="A149" s="1"/>
      <c r="B149" s="1"/>
      <c r="C149" s="1"/>
      <c r="D149" s="206" t="s">
        <v>255</v>
      </c>
      <c r="E149" s="304">
        <f>$B$57</f>
        <v>1</v>
      </c>
      <c r="F149" s="305">
        <f>E148*E149</f>
        <v>49.404166666666669</v>
      </c>
      <c r="G149" s="3"/>
      <c r="H149" s="1"/>
      <c r="I149" s="1"/>
      <c r="J149" s="1"/>
      <c r="K149" s="1"/>
      <c r="L149" s="1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1.25" customHeight="1" x14ac:dyDescent="0.25">
      <c r="A150" s="1"/>
      <c r="B150" s="1"/>
      <c r="C150" s="1"/>
      <c r="D150" s="3"/>
      <c r="E150" s="3"/>
      <c r="F150" s="3"/>
      <c r="G150" s="3"/>
      <c r="H150" s="1"/>
      <c r="I150" s="1"/>
      <c r="J150" s="1"/>
      <c r="K150" s="1"/>
      <c r="L150" s="1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1.25" customHeight="1" x14ac:dyDescent="0.25">
      <c r="A151" s="1" t="s">
        <v>623</v>
      </c>
      <c r="B151" s="1"/>
      <c r="C151" s="1"/>
      <c r="D151" s="3"/>
      <c r="E151" s="3"/>
      <c r="F151" s="3"/>
      <c r="G151" s="3"/>
      <c r="H151" s="1"/>
      <c r="I151" s="1"/>
      <c r="J151" s="1"/>
      <c r="K151" s="1"/>
      <c r="L151" s="1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1.25" customHeight="1" x14ac:dyDescent="0.25">
      <c r="A152" s="1"/>
      <c r="B152" s="1"/>
      <c r="C152" s="1"/>
      <c r="D152" s="3"/>
      <c r="E152" s="3"/>
      <c r="F152" s="3"/>
      <c r="G152" s="3"/>
      <c r="H152" s="1"/>
      <c r="I152" s="1"/>
      <c r="J152" s="1"/>
      <c r="K152" s="1"/>
      <c r="L152" s="1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1.25" customHeight="1" x14ac:dyDescent="0.25">
      <c r="A153" s="288" t="s">
        <v>240</v>
      </c>
      <c r="B153" s="289" t="s">
        <v>105</v>
      </c>
      <c r="C153" s="324" t="s">
        <v>298</v>
      </c>
      <c r="D153" s="290" t="s">
        <v>241</v>
      </c>
      <c r="E153" s="290" t="s">
        <v>242</v>
      </c>
      <c r="F153" s="291" t="s">
        <v>624</v>
      </c>
      <c r="G153" s="3"/>
      <c r="H153" s="1"/>
      <c r="I153" s="1"/>
      <c r="J153" s="1"/>
      <c r="K153" s="1"/>
      <c r="L153" s="1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1.25" customHeight="1" x14ac:dyDescent="0.25">
      <c r="A154" s="293" t="s">
        <v>142</v>
      </c>
      <c r="B154" s="294" t="s">
        <v>286</v>
      </c>
      <c r="C154" s="326">
        <f>12/'0. Qtdades e Custos'!F164</f>
        <v>12</v>
      </c>
      <c r="D154" s="295">
        <f>VLOOKUP(A154,'0. Qtdades e Custos'!$B$198:$F$212,4,0)</f>
        <v>155.66</v>
      </c>
      <c r="E154" s="296">
        <f t="shared" ref="E154:E162" si="9">IFERROR(D154/C154,0)</f>
        <v>12.971666666666666</v>
      </c>
      <c r="F154" s="3"/>
      <c r="G154" s="3"/>
      <c r="H154" s="1"/>
      <c r="I154" s="1"/>
      <c r="J154" s="1"/>
      <c r="K154" s="1"/>
      <c r="L154" s="1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1.25" customHeight="1" x14ac:dyDescent="0.25">
      <c r="A155" s="293" t="s">
        <v>143</v>
      </c>
      <c r="B155" s="298" t="s">
        <v>286</v>
      </c>
      <c r="C155" s="326">
        <f>12/'0. Qtdades e Custos'!F165</f>
        <v>6</v>
      </c>
      <c r="D155" s="295">
        <f>VLOOKUP(A155,'0. Qtdades e Custos'!$B$198:$F$212,4,0)</f>
        <v>60.73</v>
      </c>
      <c r="E155" s="296">
        <f t="shared" si="9"/>
        <v>10.121666666666666</v>
      </c>
      <c r="F155" s="3"/>
      <c r="G155" s="3"/>
      <c r="H155" s="1"/>
      <c r="I155" s="1"/>
      <c r="J155" s="1"/>
      <c r="K155" s="1"/>
      <c r="L155" s="1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1.25" customHeight="1" x14ac:dyDescent="0.25">
      <c r="A156" s="325" t="s">
        <v>144</v>
      </c>
      <c r="B156" s="298" t="s">
        <v>286</v>
      </c>
      <c r="C156" s="326">
        <f>12/'0. Qtdades e Custos'!F166</f>
        <v>6</v>
      </c>
      <c r="D156" s="295">
        <f>VLOOKUP(A156,'0. Qtdades e Custos'!$B$198:$F$212,4,0)</f>
        <v>36.630000000000003</v>
      </c>
      <c r="E156" s="296">
        <f t="shared" si="9"/>
        <v>6.1050000000000004</v>
      </c>
      <c r="F156" s="3"/>
      <c r="G156" s="3"/>
      <c r="H156" s="1"/>
      <c r="I156" s="1"/>
      <c r="J156" s="1"/>
      <c r="K156" s="1"/>
      <c r="L156" s="1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1.25" customHeight="1" x14ac:dyDescent="0.25">
      <c r="A157" s="325" t="s">
        <v>145</v>
      </c>
      <c r="B157" s="298" t="s">
        <v>286</v>
      </c>
      <c r="C157" s="326">
        <f>12/'0. Qtdades e Custos'!F167</f>
        <v>6</v>
      </c>
      <c r="D157" s="295">
        <f>VLOOKUP(A157,'0. Qtdades e Custos'!$B$198:$F$212,4,0)</f>
        <v>34.630000000000003</v>
      </c>
      <c r="E157" s="296">
        <f t="shared" si="9"/>
        <v>5.7716666666666674</v>
      </c>
      <c r="F157" s="3"/>
      <c r="G157" s="3"/>
      <c r="H157" s="1"/>
      <c r="I157" s="1"/>
      <c r="J157" s="1"/>
      <c r="K157" s="1"/>
      <c r="L157" s="1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1.25" customHeight="1" x14ac:dyDescent="0.25">
      <c r="A158" s="293" t="s">
        <v>146</v>
      </c>
      <c r="B158" s="298" t="s">
        <v>286</v>
      </c>
      <c r="C158" s="326">
        <f>12/'0. Qtdades e Custos'!F168</f>
        <v>12</v>
      </c>
      <c r="D158" s="295">
        <f>VLOOKUP(A158,'0. Qtdades e Custos'!$B$198:$F$212,4,0)</f>
        <v>25.1</v>
      </c>
      <c r="E158" s="296">
        <f t="shared" si="9"/>
        <v>2.0916666666666668</v>
      </c>
      <c r="F158" s="3"/>
      <c r="G158" s="3"/>
      <c r="H158" s="1"/>
      <c r="I158" s="1"/>
      <c r="J158" s="1"/>
      <c r="K158" s="1"/>
      <c r="L158" s="1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1.25" customHeight="1" x14ac:dyDescent="0.25">
      <c r="A159" s="293" t="s">
        <v>147</v>
      </c>
      <c r="B159" s="298" t="s">
        <v>286</v>
      </c>
      <c r="C159" s="326">
        <f>12/'0. Qtdades e Custos'!F169</f>
        <v>12</v>
      </c>
      <c r="D159" s="295">
        <f>VLOOKUP(A159,'0. Qtdades e Custos'!$B$198:$F$212,4,0)</f>
        <v>4.28</v>
      </c>
      <c r="E159" s="296">
        <f t="shared" si="9"/>
        <v>0.35666666666666669</v>
      </c>
      <c r="F159" s="3"/>
      <c r="G159" s="3"/>
      <c r="H159" s="1"/>
      <c r="I159" s="1"/>
      <c r="J159" s="1"/>
      <c r="K159" s="1"/>
      <c r="L159" s="1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1.25" customHeight="1" x14ac:dyDescent="0.25">
      <c r="A160" s="297" t="s">
        <v>148</v>
      </c>
      <c r="B160" s="298" t="s">
        <v>286</v>
      </c>
      <c r="C160" s="326">
        <f>12/'0. Qtdades e Custos'!F170</f>
        <v>12</v>
      </c>
      <c r="D160" s="295">
        <f>VLOOKUP(A160,'0. Qtdades e Custos'!$B$198:$F$212,4,0)</f>
        <v>1.1499999999999999</v>
      </c>
      <c r="E160" s="296">
        <f t="shared" si="9"/>
        <v>9.5833333333333326E-2</v>
      </c>
      <c r="F160" s="3"/>
      <c r="G160" s="3"/>
      <c r="H160" s="1"/>
      <c r="I160" s="1"/>
      <c r="J160" s="1"/>
      <c r="K160" s="1"/>
      <c r="L160" s="1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1.25" customHeight="1" x14ac:dyDescent="0.25">
      <c r="A161" s="297" t="s">
        <v>152</v>
      </c>
      <c r="B161" s="298" t="s">
        <v>286</v>
      </c>
      <c r="C161" s="326">
        <f>12/'0. Qtdades e Custos'!F171</f>
        <v>12</v>
      </c>
      <c r="D161" s="295">
        <f>VLOOKUP(A161,'0. Qtdades e Custos'!$B$198:$F$212,4,0)</f>
        <v>33.130000000000003</v>
      </c>
      <c r="E161" s="296">
        <f t="shared" si="9"/>
        <v>2.7608333333333337</v>
      </c>
      <c r="F161" s="3"/>
      <c r="G161" s="3"/>
      <c r="H161" s="1"/>
      <c r="I161" s="1"/>
      <c r="J161" s="1"/>
      <c r="K161" s="1"/>
      <c r="L161" s="1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1.25" customHeight="1" x14ac:dyDescent="0.25">
      <c r="A162" s="297" t="s">
        <v>153</v>
      </c>
      <c r="B162" s="298" t="s">
        <v>178</v>
      </c>
      <c r="C162" s="326">
        <f>12/'0. Qtdades e Custos'!F172</f>
        <v>12</v>
      </c>
      <c r="D162" s="295">
        <f>VLOOKUP(A162,'0. Qtdades e Custos'!$B$198:$F$212,4,0)</f>
        <v>43.29</v>
      </c>
      <c r="E162" s="296">
        <f t="shared" si="9"/>
        <v>3.6074999999999999</v>
      </c>
      <c r="F162" s="3"/>
      <c r="G162" s="3"/>
      <c r="H162" s="1"/>
      <c r="I162" s="1"/>
      <c r="J162" s="1"/>
      <c r="K162" s="1"/>
      <c r="L162" s="1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1.25" customHeight="1" x14ac:dyDescent="0.25">
      <c r="A163" s="297" t="s">
        <v>253</v>
      </c>
      <c r="B163" s="298" t="s">
        <v>254</v>
      </c>
      <c r="C163" s="328">
        <f>E47</f>
        <v>1</v>
      </c>
      <c r="D163" s="299">
        <f>+SUM(E154:E162)</f>
        <v>43.8825</v>
      </c>
      <c r="E163" s="299">
        <f>C163*D163</f>
        <v>43.8825</v>
      </c>
      <c r="F163" s="3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1.25" customHeight="1" x14ac:dyDescent="0.25">
      <c r="A164" s="1"/>
      <c r="B164" s="1"/>
      <c r="C164" s="1"/>
      <c r="D164" s="206" t="s">
        <v>255</v>
      </c>
      <c r="E164" s="304">
        <f>$B$57</f>
        <v>1</v>
      </c>
      <c r="F164" s="305">
        <f>E163*E164</f>
        <v>43.8825</v>
      </c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1.25" customHeight="1" x14ac:dyDescent="0.25">
      <c r="A165" s="1"/>
      <c r="B165" s="1"/>
      <c r="C165" s="1"/>
      <c r="D165" s="3"/>
      <c r="E165" s="3"/>
      <c r="F165" s="3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25">
      <c r="A166" s="1" t="s">
        <v>625</v>
      </c>
      <c r="B166" s="1"/>
      <c r="C166" s="1"/>
      <c r="D166" s="3"/>
      <c r="E166" s="3"/>
      <c r="F166" s="3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1.25" customHeight="1" x14ac:dyDescent="0.25">
      <c r="A167" s="1"/>
      <c r="B167" s="1"/>
      <c r="C167" s="1"/>
      <c r="D167" s="3"/>
      <c r="E167" s="3"/>
      <c r="F167" s="3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288" t="s">
        <v>240</v>
      </c>
      <c r="B168" s="289" t="s">
        <v>105</v>
      </c>
      <c r="C168" s="324" t="s">
        <v>298</v>
      </c>
      <c r="D168" s="290" t="s">
        <v>241</v>
      </c>
      <c r="E168" s="290" t="s">
        <v>242</v>
      </c>
      <c r="F168" s="291" t="s">
        <v>626</v>
      </c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293" t="s">
        <v>142</v>
      </c>
      <c r="B169" s="294" t="s">
        <v>286</v>
      </c>
      <c r="C169" s="326">
        <f>12/'0. Qtdades e Custos'!H164</f>
        <v>12</v>
      </c>
      <c r="D169" s="295">
        <f>VLOOKUP(A169,'0. Qtdades e Custos'!$B$198:$F$212,4,0)</f>
        <v>155.66</v>
      </c>
      <c r="E169" s="296">
        <f t="shared" ref="E169:E171" si="10">IFERROR(D169/C169,0)</f>
        <v>12.971666666666666</v>
      </c>
      <c r="F169" s="3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293" t="s">
        <v>143</v>
      </c>
      <c r="B170" s="298" t="s">
        <v>286</v>
      </c>
      <c r="C170" s="326">
        <f>12/'0. Qtdades e Custos'!H165</f>
        <v>6</v>
      </c>
      <c r="D170" s="295">
        <f>VLOOKUP(A170,'0. Qtdades e Custos'!$B$198:$F$212,4,0)</f>
        <v>60.73</v>
      </c>
      <c r="E170" s="296">
        <f t="shared" si="10"/>
        <v>10.121666666666666</v>
      </c>
      <c r="F170" s="3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325" t="s">
        <v>144</v>
      </c>
      <c r="B171" s="298" t="s">
        <v>286</v>
      </c>
      <c r="C171" s="326">
        <f>12/'0. Qtdades e Custos'!H166</f>
        <v>6</v>
      </c>
      <c r="D171" s="295">
        <f>VLOOKUP(A171,'0. Qtdades e Custos'!$B$198:$F$212,4,0)</f>
        <v>36.630000000000003</v>
      </c>
      <c r="E171" s="296">
        <f t="shared" si="10"/>
        <v>6.1050000000000004</v>
      </c>
      <c r="F171" s="3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325" t="s">
        <v>145</v>
      </c>
      <c r="B172" s="298" t="s">
        <v>286</v>
      </c>
      <c r="C172" s="326">
        <f>12/'0. Qtdades e Custos'!H167</f>
        <v>6</v>
      </c>
      <c r="D172" s="295">
        <f>VLOOKUP(A172,'0. Qtdades e Custos'!$B$198:$F$212,4,0)</f>
        <v>34.630000000000003</v>
      </c>
      <c r="E172" s="296"/>
      <c r="F172" s="3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293" t="s">
        <v>146</v>
      </c>
      <c r="B173" s="298" t="s">
        <v>286</v>
      </c>
      <c r="C173" s="326">
        <f>12/'0. Qtdades e Custos'!H168</f>
        <v>12</v>
      </c>
      <c r="D173" s="295">
        <f>VLOOKUP(A173,'0. Qtdades e Custos'!$B$198:$F$212,4,0)</f>
        <v>25.1</v>
      </c>
      <c r="E173" s="296"/>
      <c r="F173" s="3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293" t="s">
        <v>147</v>
      </c>
      <c r="B174" s="298" t="s">
        <v>286</v>
      </c>
      <c r="C174" s="326">
        <f>12/'0. Qtdades e Custos'!H169</f>
        <v>12</v>
      </c>
      <c r="D174" s="295">
        <f>VLOOKUP(A174,'0. Qtdades e Custos'!$B$198:$F$212,4,0)</f>
        <v>4.28</v>
      </c>
      <c r="E174" s="296"/>
      <c r="F174" s="3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297" t="s">
        <v>148</v>
      </c>
      <c r="B175" s="298" t="s">
        <v>286</v>
      </c>
      <c r="C175" s="326">
        <f>12/'0. Qtdades e Custos'!H170</f>
        <v>12</v>
      </c>
      <c r="D175" s="295">
        <f>VLOOKUP(A175,'0. Qtdades e Custos'!$B$198:$F$212,4,0)</f>
        <v>1.1499999999999999</v>
      </c>
      <c r="E175" s="296">
        <f t="shared" ref="E175:E177" si="11">IFERROR(D175/C175,0)</f>
        <v>9.5833333333333326E-2</v>
      </c>
      <c r="F175" s="3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297" t="s">
        <v>152</v>
      </c>
      <c r="B176" s="298" t="s">
        <v>286</v>
      </c>
      <c r="C176" s="326">
        <f>12/'0. Qtdades e Custos'!H171</f>
        <v>12</v>
      </c>
      <c r="D176" s="295">
        <f>VLOOKUP(A176,'0. Qtdades e Custos'!$B$198:$F$212,4,0)</f>
        <v>33.130000000000003</v>
      </c>
      <c r="E176" s="296">
        <f t="shared" si="11"/>
        <v>2.7608333333333337</v>
      </c>
      <c r="F176" s="3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297" t="s">
        <v>153</v>
      </c>
      <c r="B177" s="298" t="s">
        <v>178</v>
      </c>
      <c r="C177" s="326">
        <f>12/'0. Qtdades e Custos'!H172</f>
        <v>12</v>
      </c>
      <c r="D177" s="295">
        <f>VLOOKUP(A177,'0. Qtdades e Custos'!$B$198:$F$212,4,0)</f>
        <v>43.29</v>
      </c>
      <c r="E177" s="296">
        <f t="shared" si="11"/>
        <v>3.6074999999999999</v>
      </c>
      <c r="F177" s="3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297" t="s">
        <v>253</v>
      </c>
      <c r="B178" s="298" t="s">
        <v>254</v>
      </c>
      <c r="C178" s="328">
        <f>E48</f>
        <v>1</v>
      </c>
      <c r="D178" s="299">
        <f>+SUM(E169:E177)</f>
        <v>35.662500000000001</v>
      </c>
      <c r="E178" s="299">
        <f>C178*D178</f>
        <v>35.662500000000001</v>
      </c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206" t="s">
        <v>255</v>
      </c>
      <c r="E179" s="304">
        <f>$B$57</f>
        <v>1</v>
      </c>
      <c r="F179" s="305">
        <f>E178*E179</f>
        <v>35.662500000000001</v>
      </c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1.25" customHeight="1" x14ac:dyDescent="0.25">
      <c r="A180" s="1"/>
      <c r="B180" s="1"/>
      <c r="C180" s="1"/>
      <c r="D180" s="3"/>
      <c r="E180" s="3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1.25" customHeight="1" x14ac:dyDescent="0.25">
      <c r="A181" s="1" t="s">
        <v>627</v>
      </c>
      <c r="B181" s="1"/>
      <c r="C181" s="1"/>
      <c r="D181" s="3"/>
      <c r="E181" s="3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1.25" customHeight="1" x14ac:dyDescent="0.25">
      <c r="A182" s="1"/>
      <c r="B182" s="1"/>
      <c r="C182" s="1"/>
      <c r="D182" s="3"/>
      <c r="E182" s="3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1.25" customHeight="1" x14ac:dyDescent="0.25">
      <c r="A183" s="288" t="s">
        <v>240</v>
      </c>
      <c r="B183" s="289" t="s">
        <v>105</v>
      </c>
      <c r="C183" s="324" t="s">
        <v>298</v>
      </c>
      <c r="D183" s="290" t="s">
        <v>241</v>
      </c>
      <c r="E183" s="290" t="s">
        <v>242</v>
      </c>
      <c r="F183" s="291" t="s">
        <v>628</v>
      </c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1.25" customHeight="1" x14ac:dyDescent="0.25">
      <c r="A184" s="293" t="s">
        <v>146</v>
      </c>
      <c r="B184" s="298" t="s">
        <v>286</v>
      </c>
      <c r="C184" s="326">
        <f>12/'0. Qtdades e Custos'!J168</f>
        <v>12</v>
      </c>
      <c r="D184" s="295">
        <f>VLOOKUP(A184,'0. Qtdades e Custos'!$B$198:$F$212,4,0)</f>
        <v>25.1</v>
      </c>
      <c r="E184" s="296">
        <f t="shared" ref="E184:E188" si="12">IFERROR(D184/C184,0)</f>
        <v>2.0916666666666668</v>
      </c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1.25" customHeight="1" x14ac:dyDescent="0.25">
      <c r="A185" s="293" t="s">
        <v>147</v>
      </c>
      <c r="B185" s="298" t="s">
        <v>286</v>
      </c>
      <c r="C185" s="326">
        <f>12/'0. Qtdades e Custos'!J169</f>
        <v>12</v>
      </c>
      <c r="D185" s="295">
        <f>VLOOKUP(A185,'0. Qtdades e Custos'!$B$198:$F$212,4,0)</f>
        <v>4.28</v>
      </c>
      <c r="E185" s="296">
        <f t="shared" si="12"/>
        <v>0.35666666666666669</v>
      </c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1.25" customHeight="1" x14ac:dyDescent="0.25">
      <c r="A186" s="297" t="s">
        <v>148</v>
      </c>
      <c r="B186" s="298" t="s">
        <v>286</v>
      </c>
      <c r="C186" s="326">
        <f>12/'0. Qtdades e Custos'!J170</f>
        <v>12</v>
      </c>
      <c r="D186" s="295">
        <f>VLOOKUP(A186,'0. Qtdades e Custos'!$B$198:$F$212,4,0)</f>
        <v>1.1499999999999999</v>
      </c>
      <c r="E186" s="296">
        <f t="shared" si="12"/>
        <v>9.5833333333333326E-2</v>
      </c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1.25" customHeight="1" x14ac:dyDescent="0.25">
      <c r="A187" s="297" t="s">
        <v>152</v>
      </c>
      <c r="B187" s="298" t="s">
        <v>629</v>
      </c>
      <c r="C187" s="326">
        <f>12/'0. Qtdades e Custos'!J171</f>
        <v>12</v>
      </c>
      <c r="D187" s="295">
        <f>VLOOKUP(A187,'0. Qtdades e Custos'!$B$198:$F$212,4,0)</f>
        <v>33.130000000000003</v>
      </c>
      <c r="E187" s="296">
        <f t="shared" si="12"/>
        <v>2.7608333333333337</v>
      </c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1.25" customHeight="1" x14ac:dyDescent="0.25">
      <c r="A188" s="297" t="s">
        <v>153</v>
      </c>
      <c r="B188" s="298" t="s">
        <v>178</v>
      </c>
      <c r="C188" s="326">
        <f>12/'0. Qtdades e Custos'!J172</f>
        <v>12</v>
      </c>
      <c r="D188" s="295">
        <f>VLOOKUP(A188,'0. Qtdades e Custos'!$B$198:$F$212,4,0)</f>
        <v>43.29</v>
      </c>
      <c r="E188" s="296">
        <f t="shared" si="12"/>
        <v>3.6074999999999999</v>
      </c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1.25" customHeight="1" x14ac:dyDescent="0.25">
      <c r="A189" s="297" t="s">
        <v>253</v>
      </c>
      <c r="B189" s="298" t="s">
        <v>254</v>
      </c>
      <c r="C189" s="328">
        <f>E49</f>
        <v>1</v>
      </c>
      <c r="D189" s="299">
        <f>+SUM(E184:E188)</f>
        <v>8.9124999999999996</v>
      </c>
      <c r="E189" s="299">
        <f>C189*D189</f>
        <v>8.9124999999999996</v>
      </c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1.25" customHeight="1" x14ac:dyDescent="0.25">
      <c r="A190" s="1"/>
      <c r="B190" s="1"/>
      <c r="C190" s="1"/>
      <c r="D190" s="206" t="s">
        <v>255</v>
      </c>
      <c r="E190" s="304">
        <f>$B$58</f>
        <v>0.45454545454545453</v>
      </c>
      <c r="F190" s="305">
        <f>E189*E190</f>
        <v>4.0511363636363633</v>
      </c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1.25" customHeight="1" x14ac:dyDescent="0.25">
      <c r="A191" s="1"/>
      <c r="B191" s="1"/>
      <c r="C191" s="1"/>
      <c r="D191" s="3"/>
      <c r="E191" s="3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321" t="s">
        <v>308</v>
      </c>
      <c r="B192" s="329"/>
      <c r="C192" s="329"/>
      <c r="D192" s="330"/>
      <c r="E192" s="331"/>
      <c r="F192" s="332">
        <f>+F149+F164+F179+F190</f>
        <v>133.00030303030303</v>
      </c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1.25" customHeight="1" x14ac:dyDescent="0.25">
      <c r="A193" s="1"/>
      <c r="B193" s="1"/>
      <c r="C193" s="1"/>
      <c r="D193" s="3"/>
      <c r="E193" s="3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32" t="s">
        <v>309</v>
      </c>
      <c r="B194" s="1"/>
      <c r="C194" s="1"/>
      <c r="D194" s="3"/>
      <c r="E194" s="3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1.25" customHeight="1" x14ac:dyDescent="0.25">
      <c r="A195" s="1"/>
      <c r="B195" s="213"/>
      <c r="C195" s="1"/>
      <c r="D195" s="3"/>
      <c r="E195" s="3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683" t="s">
        <v>630</v>
      </c>
      <c r="B196" s="550"/>
      <c r="C196" s="550"/>
      <c r="D196" s="550"/>
      <c r="E196" s="550"/>
      <c r="F196" s="55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1.25" customHeight="1" x14ac:dyDescent="0.25">
      <c r="A197" s="1"/>
      <c r="B197" s="1"/>
      <c r="C197" s="1"/>
      <c r="D197" s="3"/>
      <c r="E197" s="3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213" t="s">
        <v>311</v>
      </c>
      <c r="B198" s="1"/>
      <c r="C198" s="1"/>
      <c r="D198" s="3"/>
      <c r="E198" s="3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288" t="s">
        <v>240</v>
      </c>
      <c r="B199" s="289" t="s">
        <v>105</v>
      </c>
      <c r="C199" s="289" t="s">
        <v>55</v>
      </c>
      <c r="D199" s="290" t="s">
        <v>241</v>
      </c>
      <c r="E199" s="290" t="s">
        <v>242</v>
      </c>
      <c r="F199" s="291" t="s">
        <v>631</v>
      </c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293" t="s">
        <v>313</v>
      </c>
      <c r="B200" s="294" t="s">
        <v>286</v>
      </c>
      <c r="C200" s="294">
        <v>1</v>
      </c>
      <c r="D200" s="295">
        <f>'0. Qtdades e Custos'!N71</f>
        <v>65690</v>
      </c>
      <c r="E200" s="296">
        <f>C200*D200</f>
        <v>65690</v>
      </c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297" t="s">
        <v>314</v>
      </c>
      <c r="B201" s="298" t="s">
        <v>315</v>
      </c>
      <c r="C201" s="326">
        <f>'0. Qtdades e Custos'!Q71</f>
        <v>5</v>
      </c>
      <c r="D201" s="299"/>
      <c r="E201" s="299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297" t="s">
        <v>316</v>
      </c>
      <c r="B202" s="298" t="s">
        <v>315</v>
      </c>
      <c r="C202" s="303">
        <v>0</v>
      </c>
      <c r="D202" s="299"/>
      <c r="E202" s="299"/>
      <c r="F202" s="142"/>
      <c r="G202" s="3"/>
      <c r="H202" s="1"/>
      <c r="I202" s="215"/>
      <c r="J202" s="215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297" t="s">
        <v>317</v>
      </c>
      <c r="B203" s="298" t="s">
        <v>220</v>
      </c>
      <c r="C203" s="302">
        <f>IFERROR(VLOOKUP(C201,'10. Depreciação'!A3:B17,2,0),0)</f>
        <v>55.68</v>
      </c>
      <c r="D203" s="299">
        <f>E200</f>
        <v>65690</v>
      </c>
      <c r="E203" s="299">
        <f>C203*D203/100</f>
        <v>36576.192000000003</v>
      </c>
      <c r="F203" s="3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333" t="s">
        <v>632</v>
      </c>
      <c r="B204" s="334" t="s">
        <v>246</v>
      </c>
      <c r="C204" s="334">
        <f>C201*12</f>
        <v>60</v>
      </c>
      <c r="D204" s="335">
        <f>IF(C202&lt;=C201,E203,0)</f>
        <v>36576.192000000003</v>
      </c>
      <c r="E204" s="335">
        <f>IFERROR(D204/C204,0)</f>
        <v>609.60320000000002</v>
      </c>
      <c r="F204" s="3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300" t="s">
        <v>319</v>
      </c>
      <c r="B205" s="143"/>
      <c r="C205" s="143"/>
      <c r="D205" s="30"/>
      <c r="E205" s="301">
        <f>E204</f>
        <v>609.60320000000002</v>
      </c>
      <c r="F205" s="3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307" t="s">
        <v>320</v>
      </c>
      <c r="B206" s="336" t="s">
        <v>286</v>
      </c>
      <c r="C206" s="326">
        <f>'0. Qtdades e Custos'!P71</f>
        <v>1</v>
      </c>
      <c r="D206" s="308">
        <f>E205</f>
        <v>609.60320000000002</v>
      </c>
      <c r="E206" s="301">
        <f>C206*D206</f>
        <v>609.60320000000002</v>
      </c>
      <c r="F206" s="3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216"/>
      <c r="B207" s="216"/>
      <c r="C207" s="216"/>
      <c r="D207" s="206" t="s">
        <v>255</v>
      </c>
      <c r="E207" s="304">
        <f>$B$57</f>
        <v>1</v>
      </c>
      <c r="F207" s="332">
        <f>E206*E207</f>
        <v>609.60320000000002</v>
      </c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1.25" customHeight="1" x14ac:dyDescent="0.25">
      <c r="A208" s="1"/>
      <c r="B208" s="1"/>
      <c r="C208" s="1"/>
      <c r="D208" s="3"/>
      <c r="E208" s="3"/>
      <c r="F208" s="3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213" t="s">
        <v>321</v>
      </c>
      <c r="B209" s="1"/>
      <c r="C209" s="1"/>
      <c r="D209" s="3"/>
      <c r="E209" s="3"/>
      <c r="F209" s="3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288" t="s">
        <v>240</v>
      </c>
      <c r="B210" s="289" t="s">
        <v>105</v>
      </c>
      <c r="C210" s="289" t="s">
        <v>55</v>
      </c>
      <c r="D210" s="290" t="s">
        <v>241</v>
      </c>
      <c r="E210" s="290" t="s">
        <v>242</v>
      </c>
      <c r="F210" s="291" t="s">
        <v>633</v>
      </c>
      <c r="G210" s="3"/>
      <c r="H210" s="1"/>
      <c r="I210" s="215"/>
      <c r="J210" s="215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293" t="s">
        <v>323</v>
      </c>
      <c r="B211" s="294" t="s">
        <v>286</v>
      </c>
      <c r="C211" s="294">
        <v>1</v>
      </c>
      <c r="D211" s="296">
        <f>D200</f>
        <v>65690</v>
      </c>
      <c r="E211" s="296">
        <f>C211*D211</f>
        <v>65690</v>
      </c>
      <c r="F211" s="142"/>
      <c r="G211" s="3"/>
      <c r="H211" s="1"/>
      <c r="I211" s="215"/>
      <c r="J211" s="215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297" t="s">
        <v>324</v>
      </c>
      <c r="B212" s="298" t="s">
        <v>220</v>
      </c>
      <c r="C212" s="303">
        <v>14.25</v>
      </c>
      <c r="D212" s="299"/>
      <c r="E212" s="299"/>
      <c r="F212" s="142"/>
      <c r="G212" s="3"/>
      <c r="H212" s="1"/>
      <c r="I212" s="215"/>
      <c r="J212" s="215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297" t="s">
        <v>325</v>
      </c>
      <c r="B213" s="298" t="s">
        <v>278</v>
      </c>
      <c r="C213" s="299">
        <f>IFERROR(IF(C202&lt;=C201,E200-(C203/(100*C201)*C202)*E200,E200-E203),0)</f>
        <v>65690</v>
      </c>
      <c r="D213" s="299"/>
      <c r="E213" s="299"/>
      <c r="F213" s="142"/>
      <c r="G213" s="3"/>
      <c r="H213" s="1"/>
      <c r="I213" s="215"/>
      <c r="J213" s="215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297" t="s">
        <v>326</v>
      </c>
      <c r="B214" s="298" t="s">
        <v>278</v>
      </c>
      <c r="C214" s="299">
        <f>IFERROR(IF(C202&gt;=C201,C213,((((C213)-(E200-E203))*(((C201-C202)+1)/(2*(C201-C202))))+(E200-E203))),0)</f>
        <v>51059.523199999996</v>
      </c>
      <c r="D214" s="299"/>
      <c r="E214" s="299"/>
      <c r="F214" s="142"/>
      <c r="G214" s="3"/>
      <c r="H214" s="1"/>
      <c r="I214" s="215"/>
      <c r="J214" s="215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333" t="s">
        <v>327</v>
      </c>
      <c r="B215" s="334" t="s">
        <v>278</v>
      </c>
      <c r="C215" s="334"/>
      <c r="D215" s="335">
        <f>C212*C214/12/100</f>
        <v>606.33183799999995</v>
      </c>
      <c r="E215" s="335">
        <f>D215</f>
        <v>606.33183799999995</v>
      </c>
      <c r="F215" s="142"/>
      <c r="G215" s="3"/>
      <c r="H215" s="1"/>
      <c r="I215" s="215"/>
      <c r="J215" s="215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300" t="s">
        <v>319</v>
      </c>
      <c r="B216" s="143"/>
      <c r="C216" s="143"/>
      <c r="D216" s="30"/>
      <c r="E216" s="301">
        <f>E215</f>
        <v>606.33183799999995</v>
      </c>
      <c r="F216" s="142"/>
      <c r="G216" s="3"/>
      <c r="H216" s="1"/>
      <c r="I216" s="215"/>
      <c r="J216" s="215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307" t="s">
        <v>320</v>
      </c>
      <c r="B217" s="336" t="s">
        <v>286</v>
      </c>
      <c r="C217" s="337">
        <f>C206</f>
        <v>1</v>
      </c>
      <c r="D217" s="308">
        <f>E216</f>
        <v>606.33183799999995</v>
      </c>
      <c r="E217" s="301">
        <f>C217*D217</f>
        <v>606.33183799999995</v>
      </c>
      <c r="F217" s="142"/>
      <c r="G217" s="3"/>
      <c r="H217" s="1"/>
      <c r="I217" s="215"/>
      <c r="J217" s="215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19"/>
      <c r="D218" s="206" t="s">
        <v>255</v>
      </c>
      <c r="E218" s="304">
        <f>$B$57</f>
        <v>1</v>
      </c>
      <c r="F218" s="332">
        <f>E217*E218</f>
        <v>606.33183799999995</v>
      </c>
      <c r="G218" s="3"/>
      <c r="H218" s="1"/>
      <c r="I218" s="215"/>
      <c r="J218" s="215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1.25" customHeight="1" x14ac:dyDescent="0.25">
      <c r="A219" s="1"/>
      <c r="B219" s="1"/>
      <c r="C219" s="1"/>
      <c r="D219" s="3"/>
      <c r="E219" s="3"/>
      <c r="F219" s="3"/>
      <c r="G219" s="3"/>
      <c r="H219" s="1"/>
      <c r="I219" s="215"/>
      <c r="J219" s="215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 t="s">
        <v>328</v>
      </c>
      <c r="B220" s="1"/>
      <c r="C220" s="1"/>
      <c r="D220" s="3"/>
      <c r="E220" s="3"/>
      <c r="F220" s="3"/>
      <c r="G220" s="3"/>
      <c r="H220" s="1"/>
      <c r="I220" s="215"/>
      <c r="J220" s="215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288" t="s">
        <v>240</v>
      </c>
      <c r="B221" s="289" t="s">
        <v>105</v>
      </c>
      <c r="C221" s="289" t="s">
        <v>55</v>
      </c>
      <c r="D221" s="290" t="s">
        <v>241</v>
      </c>
      <c r="E221" s="290" t="s">
        <v>242</v>
      </c>
      <c r="F221" s="291" t="s">
        <v>634</v>
      </c>
      <c r="G221" s="3"/>
      <c r="H221" s="1"/>
      <c r="I221" s="215"/>
      <c r="J221" s="215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293" t="s">
        <v>330</v>
      </c>
      <c r="B222" s="294" t="s">
        <v>286</v>
      </c>
      <c r="C222" s="296">
        <f>C206</f>
        <v>1</v>
      </c>
      <c r="D222" s="296">
        <f>0.01*($E$200)</f>
        <v>656.9</v>
      </c>
      <c r="E222" s="296">
        <f t="shared" ref="E222:E224" si="13">C222*D222</f>
        <v>656.9</v>
      </c>
      <c r="F222" s="3"/>
      <c r="G222" s="3"/>
      <c r="H222" s="1"/>
      <c r="I222" s="215"/>
      <c r="J222" s="215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297" t="s">
        <v>331</v>
      </c>
      <c r="B223" s="298" t="s">
        <v>286</v>
      </c>
      <c r="C223" s="296">
        <f>C206</f>
        <v>1</v>
      </c>
      <c r="D223" s="318">
        <v>218.58</v>
      </c>
      <c r="E223" s="299">
        <f t="shared" si="13"/>
        <v>218.58</v>
      </c>
      <c r="F223" s="3"/>
      <c r="G223" s="3"/>
      <c r="H223" s="1"/>
      <c r="I223" s="215"/>
      <c r="J223" s="215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297" t="s">
        <v>332</v>
      </c>
      <c r="B224" s="298" t="s">
        <v>286</v>
      </c>
      <c r="C224" s="296">
        <f>C206</f>
        <v>1</v>
      </c>
      <c r="D224" s="338">
        <v>400</v>
      </c>
      <c r="E224" s="299">
        <f t="shared" si="13"/>
        <v>400</v>
      </c>
      <c r="F224" s="30"/>
      <c r="G224" s="3"/>
      <c r="H224" s="1"/>
      <c r="I224" s="215"/>
      <c r="J224" s="215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307" t="s">
        <v>333</v>
      </c>
      <c r="B225" s="336" t="s">
        <v>246</v>
      </c>
      <c r="C225" s="336">
        <v>12</v>
      </c>
      <c r="D225" s="308">
        <f>SUM(E222:E224)</f>
        <v>1275.48</v>
      </c>
      <c r="E225" s="308">
        <f>D225/C225</f>
        <v>106.29</v>
      </c>
      <c r="F225" s="3"/>
      <c r="G225" s="3"/>
      <c r="H225" s="1"/>
      <c r="I225" s="215"/>
      <c r="J225" s="215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206" t="s">
        <v>255</v>
      </c>
      <c r="E226" s="304">
        <f>$B$57</f>
        <v>1</v>
      </c>
      <c r="F226" s="305">
        <f>E225*E226</f>
        <v>106.29</v>
      </c>
      <c r="G226" s="3"/>
      <c r="H226" s="1"/>
      <c r="I226" s="215"/>
      <c r="J226" s="215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1.25" customHeight="1" x14ac:dyDescent="0.25">
      <c r="A227" s="1"/>
      <c r="B227" s="1"/>
      <c r="C227" s="1"/>
      <c r="D227" s="3"/>
      <c r="E227" s="3"/>
      <c r="F227" s="3"/>
      <c r="G227" s="3"/>
      <c r="H227" s="1"/>
      <c r="I227" s="215"/>
      <c r="J227" s="215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 t="s">
        <v>334</v>
      </c>
      <c r="B228" s="217"/>
      <c r="C228" s="1"/>
      <c r="D228" s="3"/>
      <c r="E228" s="3"/>
      <c r="F228" s="3"/>
      <c r="G228" s="3"/>
      <c r="H228" s="1"/>
      <c r="I228" s="215"/>
      <c r="J228" s="215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217"/>
      <c r="C229" s="1"/>
      <c r="D229" s="3"/>
      <c r="E229" s="3"/>
      <c r="F229" s="3"/>
      <c r="G229" s="3"/>
      <c r="H229" s="1"/>
      <c r="I229" s="215"/>
      <c r="J229" s="215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440" t="s">
        <v>335</v>
      </c>
      <c r="B230" s="383">
        <v>800</v>
      </c>
      <c r="C230" s="1"/>
      <c r="D230" s="3"/>
      <c r="E230" s="3"/>
      <c r="F230" s="3"/>
      <c r="G230" s="3"/>
      <c r="H230" s="1"/>
      <c r="I230" s="215"/>
      <c r="J230" s="215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340" t="s">
        <v>336</v>
      </c>
      <c r="B231" s="341">
        <f>'0. Qtdades e Custos'!Y71</f>
        <v>404.16813539999998</v>
      </c>
      <c r="C231" s="1"/>
      <c r="D231" s="3"/>
      <c r="E231" s="3"/>
      <c r="F231" s="3"/>
      <c r="G231" s="3"/>
      <c r="H231" s="1"/>
      <c r="I231" s="215"/>
      <c r="J231" s="215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217"/>
      <c r="C232" s="1"/>
      <c r="D232" s="3"/>
      <c r="E232" s="3"/>
      <c r="F232" s="3"/>
      <c r="G232" s="3"/>
      <c r="H232" s="1"/>
      <c r="I232" s="215"/>
      <c r="J232" s="215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288" t="s">
        <v>240</v>
      </c>
      <c r="B233" s="289" t="s">
        <v>105</v>
      </c>
      <c r="C233" s="289" t="s">
        <v>337</v>
      </c>
      <c r="D233" s="290" t="s">
        <v>241</v>
      </c>
      <c r="E233" s="290" t="s">
        <v>242</v>
      </c>
      <c r="F233" s="291" t="s">
        <v>635</v>
      </c>
      <c r="G233" s="3"/>
      <c r="H233" s="1"/>
      <c r="I233" s="215"/>
      <c r="J233" s="215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342" t="s">
        <v>460</v>
      </c>
      <c r="B234" s="389" t="s">
        <v>340</v>
      </c>
      <c r="C234" s="344">
        <f>B231</f>
        <v>404.16813539999998</v>
      </c>
      <c r="D234" s="345">
        <v>6.2</v>
      </c>
      <c r="E234" s="296"/>
      <c r="F234" s="3"/>
      <c r="G234" s="3"/>
      <c r="H234" s="1"/>
      <c r="I234" s="215"/>
      <c r="J234" s="215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346" t="s">
        <v>341</v>
      </c>
      <c r="B235" s="389" t="s">
        <v>342</v>
      </c>
      <c r="C235" s="312">
        <f>C234</f>
        <v>404.16813539999998</v>
      </c>
      <c r="D235" s="347"/>
      <c r="E235" s="299">
        <f>C235*D234</f>
        <v>2505.8424394799999</v>
      </c>
      <c r="F235" s="3"/>
      <c r="G235" s="3"/>
      <c r="H235" s="1"/>
      <c r="I235" s="215"/>
      <c r="J235" s="215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3"/>
      <c r="E236" s="3"/>
      <c r="F236" s="332">
        <f>SUM(E234:E235)</f>
        <v>2505.8424394799999</v>
      </c>
      <c r="G236" s="3"/>
      <c r="H236" s="1"/>
      <c r="I236" s="215"/>
      <c r="J236" s="215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1.25" customHeight="1" x14ac:dyDescent="0.25">
      <c r="A237" s="1"/>
      <c r="B237" s="1"/>
      <c r="C237" s="1"/>
      <c r="D237" s="3"/>
      <c r="E237" s="3"/>
      <c r="F237" s="3"/>
      <c r="G237" s="3"/>
      <c r="H237" s="1"/>
      <c r="I237" s="215"/>
      <c r="J237" s="215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 t="s">
        <v>343</v>
      </c>
      <c r="B238" s="1"/>
      <c r="C238" s="1"/>
      <c r="D238" s="3"/>
      <c r="E238" s="3"/>
      <c r="F238" s="3"/>
      <c r="G238" s="3"/>
      <c r="H238" s="1"/>
      <c r="I238" s="215"/>
      <c r="J238" s="215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288" t="s">
        <v>240</v>
      </c>
      <c r="B239" s="289" t="s">
        <v>105</v>
      </c>
      <c r="C239" s="289" t="s">
        <v>55</v>
      </c>
      <c r="D239" s="290" t="s">
        <v>241</v>
      </c>
      <c r="E239" s="290" t="s">
        <v>242</v>
      </c>
      <c r="F239" s="291" t="s">
        <v>636</v>
      </c>
      <c r="G239" s="3"/>
      <c r="H239" s="1"/>
      <c r="I239" s="215"/>
      <c r="J239" s="215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293" t="s">
        <v>637</v>
      </c>
      <c r="B240" s="294" t="s">
        <v>390</v>
      </c>
      <c r="C240" s="337">
        <f>'0. Qtdades e Custos'!S71/('0. Qtdades e Custos'!Q71*12)</f>
        <v>0.01</v>
      </c>
      <c r="D240" s="295">
        <f>D211</f>
        <v>65690</v>
      </c>
      <c r="E240" s="296">
        <f>C240*D240</f>
        <v>656.9</v>
      </c>
      <c r="F240" s="3"/>
      <c r="G240" s="3"/>
      <c r="H240" s="1"/>
      <c r="I240" s="215"/>
      <c r="J240" s="215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3"/>
      <c r="E241" s="3"/>
      <c r="F241" s="332">
        <f>E240</f>
        <v>656.9</v>
      </c>
      <c r="G241" s="3"/>
      <c r="H241" s="1"/>
      <c r="I241" s="215"/>
      <c r="J241" s="215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1.25" customHeight="1" x14ac:dyDescent="0.25">
      <c r="A242" s="1"/>
      <c r="B242" s="1"/>
      <c r="C242" s="1"/>
      <c r="D242" s="3"/>
      <c r="E242" s="3"/>
      <c r="F242" s="3"/>
      <c r="G242" s="3"/>
      <c r="H242" s="1"/>
      <c r="I242" s="215"/>
      <c r="J242" s="215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 t="s">
        <v>348</v>
      </c>
      <c r="B243" s="1"/>
      <c r="C243" s="1"/>
      <c r="D243" s="3"/>
      <c r="E243" s="3"/>
      <c r="F243" s="3"/>
      <c r="G243" s="3"/>
      <c r="H243" s="1"/>
      <c r="I243" s="215"/>
      <c r="J243" s="215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288" t="s">
        <v>240</v>
      </c>
      <c r="B244" s="289" t="s">
        <v>105</v>
      </c>
      <c r="C244" s="289" t="s">
        <v>55</v>
      </c>
      <c r="D244" s="290" t="s">
        <v>241</v>
      </c>
      <c r="E244" s="290" t="s">
        <v>242</v>
      </c>
      <c r="F244" s="291" t="s">
        <v>638</v>
      </c>
      <c r="G244" s="3"/>
      <c r="H244" s="1"/>
      <c r="I244" s="215"/>
      <c r="J244" s="215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441" t="s">
        <v>583</v>
      </c>
      <c r="B245" s="294" t="s">
        <v>286</v>
      </c>
      <c r="C245" s="351">
        <v>4</v>
      </c>
      <c r="D245" s="352">
        <v>314.7</v>
      </c>
      <c r="E245" s="296">
        <f>C245*D245</f>
        <v>1258.8</v>
      </c>
      <c r="F245" s="3"/>
      <c r="G245" s="3"/>
      <c r="H245" s="1"/>
      <c r="I245" s="215"/>
      <c r="J245" s="215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293" t="s">
        <v>351</v>
      </c>
      <c r="B246" s="294" t="s">
        <v>286</v>
      </c>
      <c r="C246" s="351">
        <v>0</v>
      </c>
      <c r="D246" s="296"/>
      <c r="E246" s="296"/>
      <c r="F246" s="3"/>
      <c r="G246" s="3"/>
      <c r="H246" s="1"/>
      <c r="I246" s="215"/>
      <c r="J246" s="215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293" t="s">
        <v>639</v>
      </c>
      <c r="B247" s="294" t="s">
        <v>286</v>
      </c>
      <c r="C247" s="296">
        <v>0</v>
      </c>
      <c r="D247" s="344">
        <v>0</v>
      </c>
      <c r="E247" s="296">
        <f>C247*D247</f>
        <v>0</v>
      </c>
      <c r="F247" s="3"/>
      <c r="G247" s="3"/>
      <c r="H247" s="1"/>
      <c r="I247" s="215"/>
      <c r="J247" s="215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442" t="s">
        <v>353</v>
      </c>
      <c r="B248" s="443" t="s">
        <v>354</v>
      </c>
      <c r="C248" s="353">
        <v>40000</v>
      </c>
      <c r="D248" s="299">
        <f>E245+E247</f>
        <v>1258.8</v>
      </c>
      <c r="E248" s="299">
        <f>IFERROR(D248/C248,"-")</f>
        <v>3.1469999999999998E-2</v>
      </c>
      <c r="F248" s="3"/>
      <c r="G248" s="3"/>
      <c r="H248" s="1"/>
      <c r="I248" s="215"/>
      <c r="J248" s="215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297" t="s">
        <v>355</v>
      </c>
      <c r="B249" s="298" t="s">
        <v>356</v>
      </c>
      <c r="C249" s="312">
        <f>B230</f>
        <v>800</v>
      </c>
      <c r="D249" s="299">
        <f>E248</f>
        <v>3.1469999999999998E-2</v>
      </c>
      <c r="E249" s="299">
        <f>IFERROR(C249*D249,0)</f>
        <v>25.175999999999998</v>
      </c>
      <c r="F249" s="3"/>
      <c r="G249" s="3"/>
      <c r="H249" s="1"/>
      <c r="I249" s="215"/>
      <c r="J249" s="215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3"/>
      <c r="E250" s="3"/>
      <c r="F250" s="332">
        <f>E249</f>
        <v>25.175999999999998</v>
      </c>
      <c r="G250" s="3"/>
      <c r="H250" s="1"/>
      <c r="I250" s="215"/>
      <c r="J250" s="215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1.25" customHeight="1" x14ac:dyDescent="0.25">
      <c r="A251" s="1"/>
      <c r="B251" s="1"/>
      <c r="C251" s="1"/>
      <c r="D251" s="3"/>
      <c r="E251" s="3"/>
      <c r="F251" s="3"/>
      <c r="G251" s="3"/>
      <c r="H251" s="1"/>
      <c r="I251" s="215"/>
      <c r="J251" s="215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683" t="s">
        <v>640</v>
      </c>
      <c r="B252" s="550"/>
      <c r="C252" s="550"/>
      <c r="D252" s="550"/>
      <c r="E252" s="550"/>
      <c r="F252" s="550"/>
      <c r="G252" s="3"/>
      <c r="H252" s="1"/>
      <c r="I252" s="215"/>
      <c r="J252" s="215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1.25" customHeight="1" x14ac:dyDescent="0.25">
      <c r="A253" s="1"/>
      <c r="B253" s="1"/>
      <c r="C253" s="1"/>
      <c r="D253" s="3"/>
      <c r="E253" s="3"/>
      <c r="F253" s="3"/>
      <c r="G253" s="3"/>
      <c r="H253" s="1"/>
      <c r="I253" s="215"/>
      <c r="J253" s="215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1.25" customHeight="1" x14ac:dyDescent="0.25">
      <c r="A254" s="213" t="s">
        <v>372</v>
      </c>
      <c r="B254" s="1"/>
      <c r="C254" s="1"/>
      <c r="D254" s="3"/>
      <c r="E254" s="3"/>
      <c r="F254" s="3"/>
      <c r="G254" s="3"/>
      <c r="H254" s="1"/>
      <c r="I254" s="215"/>
      <c r="J254" s="215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1.25" customHeight="1" x14ac:dyDescent="0.25">
      <c r="A255" s="288" t="s">
        <v>240</v>
      </c>
      <c r="B255" s="289" t="s">
        <v>105</v>
      </c>
      <c r="C255" s="289" t="s">
        <v>55</v>
      </c>
      <c r="D255" s="290" t="s">
        <v>241</v>
      </c>
      <c r="E255" s="290" t="s">
        <v>242</v>
      </c>
      <c r="F255" s="291" t="s">
        <v>641</v>
      </c>
      <c r="G255" s="3"/>
      <c r="H255" s="1"/>
      <c r="I255" s="215"/>
      <c r="J255" s="215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1.25" customHeight="1" x14ac:dyDescent="0.25">
      <c r="A256" s="293" t="s">
        <v>313</v>
      </c>
      <c r="B256" s="294" t="s">
        <v>286</v>
      </c>
      <c r="C256" s="294">
        <v>1</v>
      </c>
      <c r="D256" s="295">
        <f>'0. Qtdades e Custos'!N72</f>
        <v>90058</v>
      </c>
      <c r="E256" s="296">
        <f>C256*D256</f>
        <v>90058</v>
      </c>
      <c r="F256" s="3"/>
      <c r="G256" s="3"/>
      <c r="H256" s="1"/>
      <c r="I256" s="215"/>
      <c r="J256" s="215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1.25" customHeight="1" x14ac:dyDescent="0.25">
      <c r="A257" s="297" t="s">
        <v>314</v>
      </c>
      <c r="B257" s="298" t="s">
        <v>315</v>
      </c>
      <c r="C257" s="326">
        <f>'0. Qtdades e Custos'!Q72</f>
        <v>5</v>
      </c>
      <c r="D257" s="299"/>
      <c r="E257" s="299"/>
      <c r="F257" s="3"/>
      <c r="G257" s="3"/>
      <c r="H257" s="1"/>
      <c r="I257" s="215"/>
      <c r="J257" s="215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1.25" customHeight="1" x14ac:dyDescent="0.25">
      <c r="A258" s="297" t="s">
        <v>316</v>
      </c>
      <c r="B258" s="298" t="s">
        <v>315</v>
      </c>
      <c r="C258" s="303">
        <v>0</v>
      </c>
      <c r="D258" s="299"/>
      <c r="E258" s="299"/>
      <c r="F258" s="142"/>
      <c r="G258" s="3"/>
      <c r="H258" s="1"/>
      <c r="I258" s="215"/>
      <c r="J258" s="215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1.25" customHeight="1" x14ac:dyDescent="0.25">
      <c r="A259" s="297" t="s">
        <v>317</v>
      </c>
      <c r="B259" s="298" t="s">
        <v>220</v>
      </c>
      <c r="C259" s="302">
        <f>IFERROR(VLOOKUP(C257,'10. Depreciação'!A3:B17,2,0),0)</f>
        <v>55.68</v>
      </c>
      <c r="D259" s="299">
        <f>E256</f>
        <v>90058</v>
      </c>
      <c r="E259" s="299">
        <f>C259*D259/100</f>
        <v>50144.294400000006</v>
      </c>
      <c r="F259" s="3"/>
      <c r="G259" s="3"/>
      <c r="H259" s="1"/>
      <c r="I259" s="215"/>
      <c r="J259" s="215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1.25" customHeight="1" x14ac:dyDescent="0.25">
      <c r="A260" s="333" t="s">
        <v>632</v>
      </c>
      <c r="B260" s="334" t="s">
        <v>246</v>
      </c>
      <c r="C260" s="334">
        <f>C257*12</f>
        <v>60</v>
      </c>
      <c r="D260" s="335">
        <f>IF(C258&lt;=C257,E259,0)</f>
        <v>50144.294400000006</v>
      </c>
      <c r="E260" s="335">
        <f>IFERROR(D260/C260,0)</f>
        <v>835.73824000000013</v>
      </c>
      <c r="F260" s="3"/>
      <c r="G260" s="3"/>
      <c r="H260" s="1"/>
      <c r="I260" s="215"/>
      <c r="J260" s="215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1.25" customHeight="1" x14ac:dyDescent="0.25">
      <c r="A261" s="300" t="s">
        <v>319</v>
      </c>
      <c r="B261" s="143"/>
      <c r="C261" s="143"/>
      <c r="D261" s="30"/>
      <c r="E261" s="301">
        <f>E260</f>
        <v>835.73824000000013</v>
      </c>
      <c r="F261" s="3"/>
      <c r="G261" s="3"/>
      <c r="H261" s="1"/>
      <c r="I261" s="215"/>
      <c r="J261" s="215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1.25" customHeight="1" x14ac:dyDescent="0.25">
      <c r="A262" s="307" t="s">
        <v>320</v>
      </c>
      <c r="B262" s="336" t="s">
        <v>286</v>
      </c>
      <c r="C262" s="326">
        <f>'0. Qtdades e Custos'!P72</f>
        <v>1</v>
      </c>
      <c r="D262" s="308">
        <f>E261</f>
        <v>835.73824000000013</v>
      </c>
      <c r="E262" s="301">
        <f>C262*D262</f>
        <v>835.73824000000013</v>
      </c>
      <c r="F262" s="3"/>
      <c r="G262" s="3"/>
      <c r="H262" s="1"/>
      <c r="I262" s="215"/>
      <c r="J262" s="215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1.25" customHeight="1" x14ac:dyDescent="0.25">
      <c r="A263" s="216"/>
      <c r="B263" s="216"/>
      <c r="C263" s="216"/>
      <c r="D263" s="206" t="s">
        <v>255</v>
      </c>
      <c r="E263" s="304">
        <f>$B$57</f>
        <v>1</v>
      </c>
      <c r="F263" s="332">
        <f>E262*E263</f>
        <v>835.73824000000013</v>
      </c>
      <c r="G263" s="3"/>
      <c r="H263" s="1"/>
      <c r="I263" s="215"/>
      <c r="J263" s="215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1.25" customHeight="1" x14ac:dyDescent="0.25">
      <c r="A264" s="1"/>
      <c r="B264" s="1"/>
      <c r="C264" s="1"/>
      <c r="D264" s="3"/>
      <c r="E264" s="3"/>
      <c r="F264" s="3"/>
      <c r="G264" s="3"/>
      <c r="H264" s="1"/>
      <c r="I264" s="215"/>
      <c r="J264" s="215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1.25" customHeight="1" x14ac:dyDescent="0.25">
      <c r="A265" s="213" t="s">
        <v>376</v>
      </c>
      <c r="B265" s="1"/>
      <c r="C265" s="1"/>
      <c r="D265" s="3"/>
      <c r="E265" s="3"/>
      <c r="F265" s="3"/>
      <c r="G265" s="3"/>
      <c r="H265" s="1"/>
      <c r="I265" s="215"/>
      <c r="J265" s="215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1.25" customHeight="1" x14ac:dyDescent="0.25">
      <c r="A266" s="288" t="s">
        <v>240</v>
      </c>
      <c r="B266" s="289" t="s">
        <v>105</v>
      </c>
      <c r="C266" s="289" t="s">
        <v>55</v>
      </c>
      <c r="D266" s="290" t="s">
        <v>241</v>
      </c>
      <c r="E266" s="290" t="s">
        <v>242</v>
      </c>
      <c r="F266" s="291" t="s">
        <v>642</v>
      </c>
      <c r="G266" s="3"/>
      <c r="H266" s="1"/>
      <c r="I266" s="215"/>
      <c r="J266" s="215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1.25" customHeight="1" x14ac:dyDescent="0.25">
      <c r="A267" s="293" t="s">
        <v>323</v>
      </c>
      <c r="B267" s="294" t="s">
        <v>286</v>
      </c>
      <c r="C267" s="294">
        <v>1</v>
      </c>
      <c r="D267" s="296">
        <f>D256</f>
        <v>90058</v>
      </c>
      <c r="E267" s="296">
        <f>C267*D267</f>
        <v>90058</v>
      </c>
      <c r="F267" s="142"/>
      <c r="G267" s="3"/>
      <c r="H267" s="1"/>
      <c r="I267" s="215"/>
      <c r="J267" s="215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1.25" customHeight="1" x14ac:dyDescent="0.25">
      <c r="A268" s="297" t="s">
        <v>324</v>
      </c>
      <c r="B268" s="298" t="s">
        <v>220</v>
      </c>
      <c r="C268" s="303">
        <v>14.25</v>
      </c>
      <c r="D268" s="299"/>
      <c r="E268" s="299"/>
      <c r="F268" s="142"/>
      <c r="G268" s="3"/>
      <c r="H268" s="1"/>
      <c r="I268" s="215"/>
      <c r="J268" s="215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1.25" customHeight="1" x14ac:dyDescent="0.25">
      <c r="A269" s="297" t="s">
        <v>325</v>
      </c>
      <c r="B269" s="298" t="s">
        <v>278</v>
      </c>
      <c r="C269" s="299">
        <f>IFERROR(IF(C258&lt;=C257,E256-(C259/(100*C257)*C258)*E256,E256-E259),0)</f>
        <v>90058</v>
      </c>
      <c r="D269" s="299"/>
      <c r="E269" s="299"/>
      <c r="F269" s="142"/>
      <c r="G269" s="3"/>
      <c r="H269" s="1"/>
      <c r="I269" s="215"/>
      <c r="J269" s="215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1.25" customHeight="1" x14ac:dyDescent="0.25">
      <c r="A270" s="297" t="s">
        <v>326</v>
      </c>
      <c r="B270" s="298" t="s">
        <v>278</v>
      </c>
      <c r="C270" s="299">
        <f>IFERROR(IF(C258&gt;=C257,C269,((((C269)-(E256-E259))*(((C257-C258)+1)/(2*(C257-C258))))+(E256-E259))),0)</f>
        <v>70000.28224</v>
      </c>
      <c r="D270" s="299"/>
      <c r="E270" s="299"/>
      <c r="F270" s="142"/>
      <c r="G270" s="3"/>
      <c r="H270" s="1"/>
      <c r="I270" s="215"/>
      <c r="J270" s="215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1.25" customHeight="1" x14ac:dyDescent="0.25">
      <c r="A271" s="333" t="s">
        <v>327</v>
      </c>
      <c r="B271" s="334" t="s">
        <v>278</v>
      </c>
      <c r="C271" s="334"/>
      <c r="D271" s="335">
        <f>C268*C270/12/100</f>
        <v>831.25335159999997</v>
      </c>
      <c r="E271" s="335">
        <f>D271</f>
        <v>831.25335159999997</v>
      </c>
      <c r="F271" s="142"/>
      <c r="G271" s="3"/>
      <c r="H271" s="1"/>
      <c r="I271" s="215"/>
      <c r="J271" s="215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1.25" customHeight="1" x14ac:dyDescent="0.25">
      <c r="A272" s="300" t="s">
        <v>319</v>
      </c>
      <c r="B272" s="143"/>
      <c r="C272" s="143"/>
      <c r="D272" s="30"/>
      <c r="E272" s="301">
        <f>E271</f>
        <v>831.25335159999997</v>
      </c>
      <c r="F272" s="142"/>
      <c r="G272" s="3"/>
      <c r="H272" s="1"/>
      <c r="I272" s="215"/>
      <c r="J272" s="215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1.25" customHeight="1" x14ac:dyDescent="0.25">
      <c r="A273" s="307" t="s">
        <v>320</v>
      </c>
      <c r="B273" s="336" t="s">
        <v>286</v>
      </c>
      <c r="C273" s="337">
        <f>C262</f>
        <v>1</v>
      </c>
      <c r="D273" s="308">
        <f>E272</f>
        <v>831.25335159999997</v>
      </c>
      <c r="E273" s="301">
        <f>C273*D273</f>
        <v>831.25335159999997</v>
      </c>
      <c r="F273" s="142"/>
      <c r="G273" s="3"/>
      <c r="H273" s="1"/>
      <c r="I273" s="215"/>
      <c r="J273" s="215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1.25" customHeight="1" x14ac:dyDescent="0.25">
      <c r="A274" s="1"/>
      <c r="B274" s="1"/>
      <c r="C274" s="119"/>
      <c r="D274" s="206" t="s">
        <v>255</v>
      </c>
      <c r="E274" s="304">
        <f>$B$57</f>
        <v>1</v>
      </c>
      <c r="F274" s="332">
        <f>E273*E274</f>
        <v>831.25335159999997</v>
      </c>
      <c r="G274" s="3"/>
      <c r="H274" s="1"/>
      <c r="I274" s="215"/>
      <c r="J274" s="215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1.25" customHeight="1" x14ac:dyDescent="0.25">
      <c r="A275" s="1"/>
      <c r="B275" s="1"/>
      <c r="C275" s="1"/>
      <c r="D275" s="3"/>
      <c r="E275" s="3"/>
      <c r="F275" s="3"/>
      <c r="G275" s="3"/>
      <c r="H275" s="1"/>
      <c r="I275" s="215"/>
      <c r="J275" s="215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1.25" customHeight="1" x14ac:dyDescent="0.25">
      <c r="A276" s="1" t="s">
        <v>381</v>
      </c>
      <c r="B276" s="1"/>
      <c r="C276" s="1"/>
      <c r="D276" s="3"/>
      <c r="E276" s="3"/>
      <c r="F276" s="3"/>
      <c r="G276" s="3"/>
      <c r="H276" s="1"/>
      <c r="I276" s="215"/>
      <c r="J276" s="215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1.25" customHeight="1" x14ac:dyDescent="0.25">
      <c r="A277" s="288" t="s">
        <v>240</v>
      </c>
      <c r="B277" s="289" t="s">
        <v>105</v>
      </c>
      <c r="C277" s="289" t="s">
        <v>55</v>
      </c>
      <c r="D277" s="290" t="s">
        <v>241</v>
      </c>
      <c r="E277" s="290" t="s">
        <v>242</v>
      </c>
      <c r="F277" s="291" t="s">
        <v>643</v>
      </c>
      <c r="G277" s="3"/>
      <c r="H277" s="1"/>
      <c r="I277" s="215"/>
      <c r="J277" s="215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1.25" customHeight="1" x14ac:dyDescent="0.25">
      <c r="A278" s="293" t="s">
        <v>330</v>
      </c>
      <c r="B278" s="294" t="s">
        <v>286</v>
      </c>
      <c r="C278" s="296">
        <f>C262</f>
        <v>1</v>
      </c>
      <c r="D278" s="296">
        <f>0.01*($E$200)</f>
        <v>656.9</v>
      </c>
      <c r="E278" s="296">
        <f t="shared" ref="E278:E280" si="14">C278*D278</f>
        <v>656.9</v>
      </c>
      <c r="F278" s="3"/>
      <c r="G278" s="3"/>
      <c r="H278" s="1"/>
      <c r="I278" s="215"/>
      <c r="J278" s="215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1.25" customHeight="1" x14ac:dyDescent="0.25">
      <c r="A279" s="297" t="s">
        <v>331</v>
      </c>
      <c r="B279" s="298" t="s">
        <v>286</v>
      </c>
      <c r="C279" s="296">
        <f>C262</f>
        <v>1</v>
      </c>
      <c r="D279" s="318">
        <v>218.58</v>
      </c>
      <c r="E279" s="299">
        <f t="shared" si="14"/>
        <v>218.58</v>
      </c>
      <c r="F279" s="3"/>
      <c r="G279" s="3"/>
      <c r="H279" s="1"/>
      <c r="I279" s="215"/>
      <c r="J279" s="215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1.25" customHeight="1" x14ac:dyDescent="0.25">
      <c r="A280" s="297" t="s">
        <v>332</v>
      </c>
      <c r="B280" s="298" t="s">
        <v>286</v>
      </c>
      <c r="C280" s="296">
        <f>C262</f>
        <v>1</v>
      </c>
      <c r="D280" s="338">
        <v>623.44000000000005</v>
      </c>
      <c r="E280" s="299">
        <f t="shared" si="14"/>
        <v>623.44000000000005</v>
      </c>
      <c r="F280" s="30"/>
      <c r="G280" s="3"/>
      <c r="H280" s="1"/>
      <c r="I280" s="215"/>
      <c r="J280" s="215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1.25" customHeight="1" x14ac:dyDescent="0.25">
      <c r="A281" s="307" t="s">
        <v>333</v>
      </c>
      <c r="B281" s="336" t="s">
        <v>246</v>
      </c>
      <c r="C281" s="336">
        <v>12</v>
      </c>
      <c r="D281" s="308">
        <f>SUM(E278:E280)</f>
        <v>1498.92</v>
      </c>
      <c r="E281" s="308">
        <f>D281/C281</f>
        <v>124.91000000000001</v>
      </c>
      <c r="F281" s="3"/>
      <c r="G281" s="3"/>
      <c r="H281" s="1"/>
      <c r="I281" s="215"/>
      <c r="J281" s="215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1.25" customHeight="1" x14ac:dyDescent="0.25">
      <c r="A282" s="1"/>
      <c r="B282" s="1"/>
      <c r="C282" s="1"/>
      <c r="D282" s="206" t="s">
        <v>255</v>
      </c>
      <c r="E282" s="304">
        <f>$B$57</f>
        <v>1</v>
      </c>
      <c r="F282" s="305">
        <f>E281*E282</f>
        <v>124.91000000000001</v>
      </c>
      <c r="G282" s="3"/>
      <c r="H282" s="1"/>
      <c r="I282" s="215"/>
      <c r="J282" s="215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1.25" customHeight="1" x14ac:dyDescent="0.25">
      <c r="A283" s="1"/>
      <c r="B283" s="1"/>
      <c r="C283" s="1"/>
      <c r="D283" s="3"/>
      <c r="E283" s="3"/>
      <c r="F283" s="3"/>
      <c r="G283" s="3"/>
      <c r="H283" s="1"/>
      <c r="I283" s="215"/>
      <c r="J283" s="215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1.25" customHeight="1" x14ac:dyDescent="0.25">
      <c r="A284" s="1" t="s">
        <v>384</v>
      </c>
      <c r="B284" s="217"/>
      <c r="C284" s="1"/>
      <c r="D284" s="3"/>
      <c r="E284" s="3"/>
      <c r="F284" s="3"/>
      <c r="G284" s="3"/>
      <c r="H284" s="1"/>
      <c r="I284" s="215"/>
      <c r="J284" s="215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1.25" customHeight="1" x14ac:dyDescent="0.25">
      <c r="A285" s="1"/>
      <c r="B285" s="217"/>
      <c r="C285" s="1"/>
      <c r="D285" s="3"/>
      <c r="E285" s="3"/>
      <c r="F285" s="3"/>
      <c r="G285" s="3"/>
      <c r="H285" s="1"/>
      <c r="I285" s="215"/>
      <c r="J285" s="215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1.25" customHeight="1" x14ac:dyDescent="0.25">
      <c r="A286" s="307" t="s">
        <v>335</v>
      </c>
      <c r="B286" s="383">
        <v>750</v>
      </c>
      <c r="C286" s="1"/>
      <c r="D286" s="3"/>
      <c r="E286" s="3"/>
      <c r="F286" s="3"/>
      <c r="G286" s="3"/>
      <c r="H286" s="1"/>
      <c r="I286" s="215"/>
      <c r="J286" s="215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7.75" customHeight="1" x14ac:dyDescent="0.25">
      <c r="A287" s="340" t="s">
        <v>336</v>
      </c>
      <c r="B287" s="341">
        <f>'0. Qtdades e Custos'!Y72</f>
        <v>492.14143750000005</v>
      </c>
      <c r="C287" s="1"/>
      <c r="D287" s="3"/>
      <c r="E287" s="3"/>
      <c r="F287" s="3"/>
      <c r="G287" s="3"/>
      <c r="H287" s="1"/>
      <c r="I287" s="215"/>
      <c r="J287" s="215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1.25" customHeight="1" x14ac:dyDescent="0.25">
      <c r="A288" s="1"/>
      <c r="B288" s="217"/>
      <c r="C288" s="1"/>
      <c r="D288" s="3"/>
      <c r="E288" s="3"/>
      <c r="F288" s="3"/>
      <c r="G288" s="3"/>
      <c r="H288" s="1"/>
      <c r="I288" s="215"/>
      <c r="J288" s="215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1.25" customHeight="1" x14ac:dyDescent="0.25">
      <c r="A289" s="288" t="s">
        <v>240</v>
      </c>
      <c r="B289" s="289" t="s">
        <v>105</v>
      </c>
      <c r="C289" s="289" t="s">
        <v>337</v>
      </c>
      <c r="D289" s="290" t="s">
        <v>241</v>
      </c>
      <c r="E289" s="290" t="s">
        <v>242</v>
      </c>
      <c r="F289" s="291" t="s">
        <v>644</v>
      </c>
      <c r="G289" s="3"/>
      <c r="H289" s="1"/>
      <c r="I289" s="215"/>
      <c r="J289" s="215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1.25" customHeight="1" x14ac:dyDescent="0.25">
      <c r="A290" s="342" t="s">
        <v>460</v>
      </c>
      <c r="B290" s="389" t="s">
        <v>340</v>
      </c>
      <c r="C290" s="344">
        <f>B287</f>
        <v>492.14143750000005</v>
      </c>
      <c r="D290" s="345">
        <v>6.2</v>
      </c>
      <c r="E290" s="296"/>
      <c r="F290" s="3"/>
      <c r="G290" s="3"/>
      <c r="H290" s="1"/>
      <c r="I290" s="215"/>
      <c r="J290" s="215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346" t="s">
        <v>341</v>
      </c>
      <c r="B291" s="389" t="s">
        <v>342</v>
      </c>
      <c r="C291" s="312">
        <f>C290</f>
        <v>492.14143750000005</v>
      </c>
      <c r="D291" s="347"/>
      <c r="E291" s="299">
        <f>C291*D290</f>
        <v>3051.2769125000004</v>
      </c>
      <c r="F291" s="3"/>
      <c r="G291" s="3"/>
      <c r="H291" s="1"/>
      <c r="I291" s="215"/>
      <c r="J291" s="215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1.25" customHeight="1" x14ac:dyDescent="0.25">
      <c r="A292" s="1"/>
      <c r="B292" s="1"/>
      <c r="C292" s="1"/>
      <c r="D292" s="3"/>
      <c r="E292" s="3"/>
      <c r="F292" s="332">
        <f>SUM(E290:E291)</f>
        <v>3051.2769125000004</v>
      </c>
      <c r="G292" s="3"/>
      <c r="H292" s="1"/>
      <c r="I292" s="215"/>
      <c r="J292" s="215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1.25" customHeight="1" x14ac:dyDescent="0.25">
      <c r="A293" s="1"/>
      <c r="B293" s="1"/>
      <c r="C293" s="1"/>
      <c r="D293" s="3"/>
      <c r="E293" s="3"/>
      <c r="F293" s="3"/>
      <c r="G293" s="3"/>
      <c r="H293" s="1"/>
      <c r="I293" s="215"/>
      <c r="J293" s="215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1.25" customHeight="1" x14ac:dyDescent="0.25">
      <c r="A294" s="1" t="s">
        <v>387</v>
      </c>
      <c r="B294" s="1"/>
      <c r="C294" s="1"/>
      <c r="D294" s="3"/>
      <c r="E294" s="3"/>
      <c r="F294" s="3"/>
      <c r="G294" s="3"/>
      <c r="H294" s="1"/>
      <c r="I294" s="215"/>
      <c r="J294" s="215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1.25" customHeight="1" x14ac:dyDescent="0.25">
      <c r="A295" s="288" t="s">
        <v>240</v>
      </c>
      <c r="B295" s="289" t="s">
        <v>105</v>
      </c>
      <c r="C295" s="289" t="s">
        <v>55</v>
      </c>
      <c r="D295" s="290" t="s">
        <v>241</v>
      </c>
      <c r="E295" s="290" t="s">
        <v>242</v>
      </c>
      <c r="F295" s="291" t="s">
        <v>645</v>
      </c>
      <c r="G295" s="3"/>
      <c r="H295" s="1"/>
      <c r="I295" s="215"/>
      <c r="J295" s="215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1.25" customHeight="1" x14ac:dyDescent="0.25">
      <c r="A296" s="350" t="s">
        <v>389</v>
      </c>
      <c r="B296" s="389" t="s">
        <v>390</v>
      </c>
      <c r="C296" s="337">
        <f>'0. Qtdades e Custos'!S72/('0. Qtdades e Custos'!Q72*12)</f>
        <v>0.01</v>
      </c>
      <c r="D296" s="295">
        <f>D256</f>
        <v>90058</v>
      </c>
      <c r="E296" s="296">
        <f>C296*D296</f>
        <v>900.58</v>
      </c>
      <c r="F296" s="3"/>
      <c r="G296" s="3"/>
      <c r="H296" s="1"/>
      <c r="I296" s="215"/>
      <c r="J296" s="215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1.25" customHeight="1" x14ac:dyDescent="0.25">
      <c r="A297" s="1"/>
      <c r="B297" s="1"/>
      <c r="C297" s="1"/>
      <c r="D297" s="3"/>
      <c r="E297" s="3"/>
      <c r="F297" s="332">
        <f>E296</f>
        <v>900.58</v>
      </c>
      <c r="G297" s="3"/>
      <c r="H297" s="1"/>
      <c r="I297" s="215"/>
      <c r="J297" s="215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1.25" customHeight="1" x14ac:dyDescent="0.25">
      <c r="A298" s="1"/>
      <c r="B298" s="1"/>
      <c r="C298" s="1"/>
      <c r="D298" s="3"/>
      <c r="E298" s="3"/>
      <c r="F298" s="3"/>
      <c r="G298" s="3"/>
      <c r="H298" s="1"/>
      <c r="I298" s="215"/>
      <c r="J298" s="215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1.25" customHeight="1" x14ac:dyDescent="0.25">
      <c r="A299" s="1" t="s">
        <v>391</v>
      </c>
      <c r="B299" s="1"/>
      <c r="C299" s="1"/>
      <c r="D299" s="3"/>
      <c r="E299" s="3"/>
      <c r="F299" s="3"/>
      <c r="G299" s="3"/>
      <c r="H299" s="1"/>
      <c r="I299" s="215"/>
      <c r="J299" s="215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1.25" customHeight="1" x14ac:dyDescent="0.25">
      <c r="A300" s="288" t="s">
        <v>240</v>
      </c>
      <c r="B300" s="289" t="s">
        <v>105</v>
      </c>
      <c r="C300" s="289" t="s">
        <v>55</v>
      </c>
      <c r="D300" s="290" t="s">
        <v>241</v>
      </c>
      <c r="E300" s="290" t="s">
        <v>242</v>
      </c>
      <c r="F300" s="291" t="s">
        <v>646</v>
      </c>
      <c r="G300" s="3"/>
      <c r="H300" s="1"/>
      <c r="I300" s="215"/>
      <c r="J300" s="215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1.25" customHeight="1" x14ac:dyDescent="0.25">
      <c r="A301" s="350" t="s">
        <v>350</v>
      </c>
      <c r="B301" s="294" t="s">
        <v>286</v>
      </c>
      <c r="C301" s="351">
        <v>4</v>
      </c>
      <c r="D301" s="352">
        <v>314.7</v>
      </c>
      <c r="E301" s="296">
        <f>C301*D301</f>
        <v>1258.8</v>
      </c>
      <c r="F301" s="3"/>
      <c r="G301" s="3"/>
      <c r="H301" s="1"/>
      <c r="I301" s="215"/>
      <c r="J301" s="215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1.25" customHeight="1" x14ac:dyDescent="0.25">
      <c r="A302" s="293" t="s">
        <v>351</v>
      </c>
      <c r="B302" s="294" t="s">
        <v>286</v>
      </c>
      <c r="C302" s="351">
        <v>0</v>
      </c>
      <c r="D302" s="296"/>
      <c r="E302" s="296"/>
      <c r="F302" s="3"/>
      <c r="G302" s="3"/>
      <c r="H302" s="1"/>
      <c r="I302" s="215"/>
      <c r="J302" s="215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1.25" customHeight="1" x14ac:dyDescent="0.25">
      <c r="A303" s="293" t="s">
        <v>639</v>
      </c>
      <c r="B303" s="294" t="s">
        <v>286</v>
      </c>
      <c r="C303" s="296">
        <f>C301*C302</f>
        <v>0</v>
      </c>
      <c r="D303" s="344">
        <v>0</v>
      </c>
      <c r="E303" s="296">
        <f>C303*D303</f>
        <v>0</v>
      </c>
      <c r="F303" s="3"/>
      <c r="G303" s="3"/>
      <c r="H303" s="1"/>
      <c r="I303" s="215"/>
      <c r="J303" s="215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1.25" customHeight="1" x14ac:dyDescent="0.25">
      <c r="A304" s="293" t="s">
        <v>647</v>
      </c>
      <c r="B304" s="444" t="s">
        <v>354</v>
      </c>
      <c r="C304" s="353">
        <v>40000</v>
      </c>
      <c r="D304" s="299">
        <f>E301+E303</f>
        <v>1258.8</v>
      </c>
      <c r="E304" s="299">
        <f>IFERROR(D304/C304,"-")</f>
        <v>3.1469999999999998E-2</v>
      </c>
      <c r="F304" s="3"/>
      <c r="G304" s="3"/>
      <c r="H304" s="1"/>
      <c r="I304" s="215"/>
      <c r="J304" s="215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1.25" customHeight="1" x14ac:dyDescent="0.25">
      <c r="A305" s="297" t="s">
        <v>355</v>
      </c>
      <c r="B305" s="298" t="s">
        <v>356</v>
      </c>
      <c r="C305" s="312">
        <f>B286</f>
        <v>750</v>
      </c>
      <c r="D305" s="299">
        <f>E304</f>
        <v>3.1469999999999998E-2</v>
      </c>
      <c r="E305" s="299">
        <f>IFERROR(C305*D305,0)</f>
        <v>23.602499999999999</v>
      </c>
      <c r="F305" s="3"/>
      <c r="G305" s="3"/>
      <c r="H305" s="1"/>
      <c r="I305" s="215"/>
      <c r="J305" s="215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1.25" customHeight="1" x14ac:dyDescent="0.25">
      <c r="A306" s="1"/>
      <c r="B306" s="1"/>
      <c r="C306" s="1"/>
      <c r="D306" s="3"/>
      <c r="E306" s="3"/>
      <c r="F306" s="332">
        <f>E305</f>
        <v>23.602499999999999</v>
      </c>
      <c r="G306" s="3"/>
      <c r="H306" s="1"/>
      <c r="I306" s="215"/>
      <c r="J306" s="215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1.25" customHeight="1" x14ac:dyDescent="0.25">
      <c r="A307" s="1"/>
      <c r="B307" s="1"/>
      <c r="C307" s="1"/>
      <c r="D307" s="3"/>
      <c r="E307" s="3"/>
      <c r="F307" s="3"/>
      <c r="G307" s="3"/>
      <c r="H307" s="1"/>
      <c r="I307" s="215"/>
      <c r="J307" s="215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1.25" customHeight="1" x14ac:dyDescent="0.25">
      <c r="A308" s="1"/>
      <c r="B308" s="1"/>
      <c r="C308" s="1"/>
      <c r="D308" s="3"/>
      <c r="E308" s="3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321" t="s">
        <v>468</v>
      </c>
      <c r="B309" s="322"/>
      <c r="C309" s="322"/>
      <c r="D309" s="261"/>
      <c r="E309" s="323"/>
      <c r="F309" s="332">
        <f>+SUM(F200:F308)</f>
        <v>10277.504481580001</v>
      </c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1.25" customHeight="1" x14ac:dyDescent="0.25">
      <c r="A310" s="1"/>
      <c r="B310" s="1"/>
      <c r="C310" s="1"/>
      <c r="D310" s="3"/>
      <c r="E310" s="3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1.25" customHeight="1" x14ac:dyDescent="0.25">
      <c r="A311" s="1"/>
      <c r="B311" s="1"/>
      <c r="C311" s="1"/>
      <c r="D311" s="3"/>
      <c r="E311" s="3"/>
      <c r="F311" s="3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7.25" customHeight="1" x14ac:dyDescent="0.25">
      <c r="A312" s="321" t="s">
        <v>472</v>
      </c>
      <c r="B312" s="329"/>
      <c r="C312" s="329"/>
      <c r="D312" s="330"/>
      <c r="E312" s="331"/>
      <c r="F312" s="317">
        <f>+F132+F192+F309</f>
        <v>42268.908921068134</v>
      </c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1.25" customHeight="1" x14ac:dyDescent="0.25">
      <c r="A313" s="1"/>
      <c r="B313" s="1"/>
      <c r="C313" s="1"/>
      <c r="D313" s="3"/>
      <c r="E313" s="3"/>
      <c r="F313" s="3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32" t="s">
        <v>557</v>
      </c>
      <c r="B314" s="1"/>
      <c r="C314" s="1"/>
      <c r="D314" s="3"/>
      <c r="E314" s="3"/>
      <c r="F314" s="3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1.25" customHeight="1" x14ac:dyDescent="0.25">
      <c r="A315" s="1"/>
      <c r="B315" s="1"/>
      <c r="C315" s="1"/>
      <c r="D315" s="3"/>
      <c r="E315" s="3"/>
      <c r="F315" s="3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288" t="s">
        <v>240</v>
      </c>
      <c r="B316" s="289" t="s">
        <v>105</v>
      </c>
      <c r="C316" s="289" t="s">
        <v>55</v>
      </c>
      <c r="D316" s="290" t="s">
        <v>241</v>
      </c>
      <c r="E316" s="290" t="s">
        <v>242</v>
      </c>
      <c r="F316" s="291" t="s">
        <v>648</v>
      </c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293" t="s">
        <v>475</v>
      </c>
      <c r="B317" s="294" t="s">
        <v>220</v>
      </c>
      <c r="C317" s="302">
        <f>'9.BDI'!C20*100</f>
        <v>24.84</v>
      </c>
      <c r="D317" s="296">
        <f>+F312</f>
        <v>42268.908921068134</v>
      </c>
      <c r="E317" s="296">
        <f>C317*D317/100</f>
        <v>10499.596975993325</v>
      </c>
      <c r="F317" s="3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3"/>
      <c r="E318" s="3"/>
      <c r="F318" s="332">
        <f>+E317</f>
        <v>10499.596975993325</v>
      </c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1.25" customHeight="1" x14ac:dyDescent="0.25">
      <c r="A319" s="1"/>
      <c r="B319" s="1"/>
      <c r="C319" s="1"/>
      <c r="D319" s="3"/>
      <c r="E319" s="3"/>
      <c r="F319" s="3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321" t="s">
        <v>476</v>
      </c>
      <c r="B320" s="329"/>
      <c r="C320" s="329"/>
      <c r="D320" s="330"/>
      <c r="E320" s="331"/>
      <c r="F320" s="317">
        <f>F318</f>
        <v>10499.596975993325</v>
      </c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32"/>
      <c r="B321" s="32"/>
      <c r="C321" s="32"/>
      <c r="D321" s="31"/>
      <c r="E321" s="31"/>
      <c r="F321" s="30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1.25" customHeight="1" x14ac:dyDescent="0.25">
      <c r="A322" s="1"/>
      <c r="B322" s="1"/>
      <c r="C322" s="1"/>
      <c r="D322" s="3"/>
      <c r="E322" s="3"/>
      <c r="F322" s="3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4.75" customHeight="1" x14ac:dyDescent="0.25">
      <c r="A323" s="321" t="s">
        <v>481</v>
      </c>
      <c r="B323" s="329"/>
      <c r="C323" s="329"/>
      <c r="D323" s="330"/>
      <c r="E323" s="331"/>
      <c r="F323" s="317">
        <f>F312+F320</f>
        <v>52768.505897061463</v>
      </c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3"/>
      <c r="E324" s="3"/>
      <c r="F324" s="3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9.75" customHeight="1" x14ac:dyDescent="0.25">
      <c r="A325" s="1"/>
      <c r="B325" s="1"/>
      <c r="C325" s="1"/>
      <c r="D325" s="3"/>
      <c r="E325" s="3"/>
      <c r="F325" s="3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9.75" customHeight="1" x14ac:dyDescent="0.25">
      <c r="A326" s="1"/>
      <c r="B326" s="1"/>
      <c r="C326" s="1"/>
      <c r="D326" s="3"/>
      <c r="E326" s="3"/>
      <c r="F326" s="3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3"/>
      <c r="E327" s="3"/>
      <c r="F327" s="3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3"/>
      <c r="E328" s="3"/>
      <c r="F328" s="3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3"/>
      <c r="E329" s="3"/>
      <c r="F329" s="3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3"/>
      <c r="E330" s="3"/>
      <c r="F330" s="3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3"/>
      <c r="E331" s="3"/>
      <c r="F331" s="3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3"/>
      <c r="E332" s="3"/>
      <c r="F332" s="3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3"/>
      <c r="E333" s="3"/>
      <c r="F333" s="3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3"/>
      <c r="E334" s="3"/>
      <c r="F334" s="3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3"/>
      <c r="E335" s="3"/>
      <c r="F335" s="3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3"/>
      <c r="E336" s="3"/>
      <c r="F336" s="3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3"/>
      <c r="E337" s="3"/>
      <c r="F337" s="3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3"/>
      <c r="E338" s="3"/>
      <c r="F338" s="3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3"/>
      <c r="E339" s="3"/>
      <c r="F339" s="3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3"/>
      <c r="E340" s="3"/>
      <c r="F340" s="3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3"/>
      <c r="E341" s="3"/>
      <c r="F341" s="3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3"/>
      <c r="E342" s="3"/>
      <c r="F342" s="3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3"/>
      <c r="E343" s="3"/>
      <c r="F343" s="3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3"/>
      <c r="E344" s="3"/>
      <c r="F344" s="3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3"/>
      <c r="E345" s="3"/>
      <c r="F345" s="3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3"/>
      <c r="E346" s="3"/>
      <c r="F346" s="3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3"/>
      <c r="E347" s="3"/>
      <c r="F347" s="3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3"/>
      <c r="E348" s="3"/>
      <c r="F348" s="3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3"/>
      <c r="E349" s="3"/>
      <c r="F349" s="3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3"/>
      <c r="E350" s="3"/>
      <c r="F350" s="3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3"/>
      <c r="E351" s="3"/>
      <c r="F351" s="3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3"/>
      <c r="E352" s="3"/>
      <c r="F352" s="3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3"/>
      <c r="E353" s="3"/>
      <c r="F353" s="3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3"/>
      <c r="E354" s="3"/>
      <c r="F354" s="3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3"/>
      <c r="E355" s="3"/>
      <c r="F355" s="3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9" customHeight="1" x14ac:dyDescent="0.25">
      <c r="A356" s="1"/>
      <c r="B356" s="1"/>
      <c r="C356" s="1"/>
      <c r="D356" s="3"/>
      <c r="E356" s="3"/>
      <c r="F356" s="3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3"/>
      <c r="E357" s="3"/>
      <c r="F357" s="3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3"/>
      <c r="E358" s="3"/>
      <c r="F358" s="3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3"/>
      <c r="E359" s="3"/>
      <c r="F359" s="3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3"/>
      <c r="E360" s="3"/>
      <c r="F360" s="3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3"/>
      <c r="E361" s="3"/>
      <c r="F361" s="3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3"/>
      <c r="E362" s="3"/>
      <c r="F362" s="3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3"/>
      <c r="E363" s="3"/>
      <c r="F363" s="3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3"/>
      <c r="E364" s="3"/>
      <c r="F364" s="3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3"/>
      <c r="E365" s="3"/>
      <c r="F365" s="3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3"/>
      <c r="E366" s="3"/>
      <c r="F366" s="3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3"/>
      <c r="E367" s="3"/>
      <c r="F367" s="3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3"/>
      <c r="E368" s="3"/>
      <c r="F368" s="3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3"/>
      <c r="E369" s="3"/>
      <c r="F369" s="3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3"/>
      <c r="E370" s="3"/>
      <c r="F370" s="3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3"/>
      <c r="E371" s="3"/>
      <c r="F371" s="3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3"/>
      <c r="E372" s="3"/>
      <c r="F372" s="3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3"/>
      <c r="E373" s="3"/>
      <c r="F373" s="3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3"/>
      <c r="E374" s="3"/>
      <c r="F374" s="3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3"/>
      <c r="E375" s="3"/>
      <c r="F375" s="3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3"/>
      <c r="E376" s="3"/>
      <c r="F376" s="3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3"/>
      <c r="E377" s="3"/>
      <c r="F377" s="3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3"/>
      <c r="E378" s="3"/>
      <c r="F378" s="3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3"/>
      <c r="E379" s="3"/>
      <c r="F379" s="3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3"/>
      <c r="E380" s="3"/>
      <c r="F380" s="3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3"/>
      <c r="E381" s="3"/>
      <c r="F381" s="3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3"/>
      <c r="E382" s="3"/>
      <c r="F382" s="3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3"/>
      <c r="E383" s="3"/>
      <c r="F383" s="3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3"/>
      <c r="E384" s="3"/>
      <c r="F384" s="3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3"/>
      <c r="E385" s="3"/>
      <c r="F385" s="3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3"/>
      <c r="E386" s="3"/>
      <c r="F386" s="3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3"/>
      <c r="E387" s="3"/>
      <c r="F387" s="3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3"/>
      <c r="E388" s="3"/>
      <c r="F388" s="3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3"/>
      <c r="E389" s="3"/>
      <c r="F389" s="3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3"/>
      <c r="E390" s="3"/>
      <c r="F390" s="3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3"/>
      <c r="E391" s="3"/>
      <c r="F391" s="3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3"/>
      <c r="E392" s="3"/>
      <c r="F392" s="3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3"/>
      <c r="E393" s="3"/>
      <c r="F393" s="3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3"/>
      <c r="E394" s="3"/>
      <c r="F394" s="3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3"/>
      <c r="E395" s="3"/>
      <c r="F395" s="3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3"/>
      <c r="E396" s="3"/>
      <c r="F396" s="3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3"/>
      <c r="E397" s="3"/>
      <c r="F397" s="3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3"/>
      <c r="E398" s="3"/>
      <c r="F398" s="3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3"/>
      <c r="E399" s="3"/>
      <c r="F399" s="3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3"/>
      <c r="E400" s="3"/>
      <c r="F400" s="3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3"/>
      <c r="E401" s="3"/>
      <c r="F401" s="3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3"/>
      <c r="E402" s="3"/>
      <c r="F402" s="3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3"/>
      <c r="E403" s="3"/>
      <c r="F403" s="3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3"/>
      <c r="E404" s="3"/>
      <c r="F404" s="3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3"/>
      <c r="E405" s="3"/>
      <c r="F405" s="3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3"/>
      <c r="E406" s="3"/>
      <c r="F406" s="3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3"/>
      <c r="E407" s="3"/>
      <c r="F407" s="3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3"/>
      <c r="E408" s="3"/>
      <c r="F408" s="3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3"/>
      <c r="E409" s="3"/>
      <c r="F409" s="3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3"/>
      <c r="E410" s="3"/>
      <c r="F410" s="3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3"/>
      <c r="E411" s="3"/>
      <c r="F411" s="3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3"/>
      <c r="E412" s="3"/>
      <c r="F412" s="3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3"/>
      <c r="E413" s="3"/>
      <c r="F413" s="3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3"/>
      <c r="E414" s="3"/>
      <c r="F414" s="3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3"/>
      <c r="E415" s="3"/>
      <c r="F415" s="3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3"/>
      <c r="E416" s="3"/>
      <c r="F416" s="3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3"/>
      <c r="E417" s="3"/>
      <c r="F417" s="3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3"/>
      <c r="E418" s="3"/>
      <c r="F418" s="3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3"/>
      <c r="E419" s="3"/>
      <c r="F419" s="3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3"/>
      <c r="E420" s="3"/>
      <c r="F420" s="3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3"/>
      <c r="E421" s="3"/>
      <c r="F421" s="3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3"/>
      <c r="E422" s="3"/>
      <c r="F422" s="3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3"/>
      <c r="E423" s="3"/>
      <c r="F423" s="3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3"/>
      <c r="E424" s="3"/>
      <c r="F424" s="3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3"/>
      <c r="E425" s="3"/>
      <c r="F425" s="3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3"/>
      <c r="E426" s="3"/>
      <c r="F426" s="3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3"/>
      <c r="E427" s="3"/>
      <c r="F427" s="3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3"/>
      <c r="E428" s="3"/>
      <c r="F428" s="3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3"/>
      <c r="E429" s="3"/>
      <c r="F429" s="3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3"/>
      <c r="E430" s="3"/>
      <c r="F430" s="3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3"/>
      <c r="E431" s="3"/>
      <c r="F431" s="3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3"/>
      <c r="E432" s="3"/>
      <c r="F432" s="3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3"/>
      <c r="E433" s="3"/>
      <c r="F433" s="3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3"/>
      <c r="E434" s="3"/>
      <c r="F434" s="3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3"/>
      <c r="E435" s="3"/>
      <c r="F435" s="3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3"/>
      <c r="E436" s="3"/>
      <c r="F436" s="3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3"/>
      <c r="E437" s="3"/>
      <c r="F437" s="3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3"/>
      <c r="E438" s="3"/>
      <c r="F438" s="3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3"/>
      <c r="E439" s="3"/>
      <c r="F439" s="3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3"/>
      <c r="E440" s="3"/>
      <c r="F440" s="3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3"/>
      <c r="E441" s="3"/>
      <c r="F441" s="3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3"/>
      <c r="E442" s="3"/>
      <c r="F442" s="3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3"/>
      <c r="E443" s="3"/>
      <c r="F443" s="3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3"/>
      <c r="E444" s="3"/>
      <c r="F444" s="3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3"/>
      <c r="E445" s="3"/>
      <c r="F445" s="3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3"/>
      <c r="E446" s="3"/>
      <c r="F446" s="3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3"/>
      <c r="E447" s="3"/>
      <c r="F447" s="3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3"/>
      <c r="E448" s="3"/>
      <c r="F448" s="3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3"/>
      <c r="E449" s="3"/>
      <c r="F449" s="3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3"/>
      <c r="E450" s="3"/>
      <c r="F450" s="3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3"/>
      <c r="E451" s="3"/>
      <c r="F451" s="3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3"/>
      <c r="E452" s="3"/>
      <c r="F452" s="3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3"/>
      <c r="E453" s="3"/>
      <c r="F453" s="3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3"/>
      <c r="E454" s="3"/>
      <c r="F454" s="3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3"/>
      <c r="E455" s="3"/>
      <c r="F455" s="3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3"/>
      <c r="E456" s="3"/>
      <c r="F456" s="3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3"/>
      <c r="E457" s="3"/>
      <c r="F457" s="3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3"/>
      <c r="E458" s="3"/>
      <c r="F458" s="3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3"/>
      <c r="E459" s="3"/>
      <c r="F459" s="3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3"/>
      <c r="E460" s="3"/>
      <c r="F460" s="3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3"/>
      <c r="E461" s="3"/>
      <c r="F461" s="3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3"/>
      <c r="E462" s="3"/>
      <c r="F462" s="3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3"/>
      <c r="E463" s="3"/>
      <c r="F463" s="3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3"/>
      <c r="E464" s="3"/>
      <c r="F464" s="3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3"/>
      <c r="E465" s="3"/>
      <c r="F465" s="3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3"/>
      <c r="E466" s="3"/>
      <c r="F466" s="3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3"/>
      <c r="E467" s="3"/>
      <c r="F467" s="3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3"/>
      <c r="E468" s="3"/>
      <c r="F468" s="3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3"/>
      <c r="E469" s="3"/>
      <c r="F469" s="3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3"/>
      <c r="E470" s="3"/>
      <c r="F470" s="3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3"/>
      <c r="E471" s="3"/>
      <c r="F471" s="3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3"/>
      <c r="E472" s="3"/>
      <c r="F472" s="3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3"/>
      <c r="E473" s="3"/>
      <c r="F473" s="3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3"/>
      <c r="E474" s="3"/>
      <c r="F474" s="3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3"/>
      <c r="E475" s="3"/>
      <c r="F475" s="3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3"/>
      <c r="E476" s="3"/>
      <c r="F476" s="3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3"/>
      <c r="E477" s="3"/>
      <c r="F477" s="3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3"/>
      <c r="E478" s="3"/>
      <c r="F478" s="3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3"/>
      <c r="E479" s="3"/>
      <c r="F479" s="3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3"/>
      <c r="E480" s="3"/>
      <c r="F480" s="3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3"/>
      <c r="E481" s="3"/>
      <c r="F481" s="3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3"/>
      <c r="E482" s="3"/>
      <c r="F482" s="3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3"/>
      <c r="E483" s="3"/>
      <c r="F483" s="3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3"/>
      <c r="E484" s="3"/>
      <c r="F484" s="3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3"/>
      <c r="E485" s="3"/>
      <c r="F485" s="3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3"/>
      <c r="E486" s="3"/>
      <c r="F486" s="3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3"/>
      <c r="E487" s="3"/>
      <c r="F487" s="3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3"/>
      <c r="E488" s="3"/>
      <c r="F488" s="3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3"/>
      <c r="E489" s="3"/>
      <c r="F489" s="3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3"/>
      <c r="E490" s="3"/>
      <c r="F490" s="3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3"/>
      <c r="E491" s="3"/>
      <c r="F491" s="3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3"/>
      <c r="E492" s="3"/>
      <c r="F492" s="3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3"/>
      <c r="E493" s="3"/>
      <c r="F493" s="3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3"/>
      <c r="E494" s="3"/>
      <c r="F494" s="3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3"/>
      <c r="E495" s="3"/>
      <c r="F495" s="3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3"/>
      <c r="E496" s="3"/>
      <c r="F496" s="3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3"/>
      <c r="E497" s="3"/>
      <c r="F497" s="3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3"/>
      <c r="E498" s="3"/>
      <c r="F498" s="3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3"/>
      <c r="E499" s="3"/>
      <c r="F499" s="3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3"/>
      <c r="E500" s="3"/>
      <c r="F500" s="3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3"/>
      <c r="E501" s="3"/>
      <c r="F501" s="3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3"/>
      <c r="E502" s="3"/>
      <c r="F502" s="3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3"/>
      <c r="E503" s="3"/>
      <c r="F503" s="3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3"/>
      <c r="E504" s="3"/>
      <c r="F504" s="3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3"/>
      <c r="E505" s="3"/>
      <c r="F505" s="3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3"/>
      <c r="E506" s="3"/>
      <c r="F506" s="3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3"/>
      <c r="E507" s="3"/>
      <c r="F507" s="3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3"/>
      <c r="E508" s="3"/>
      <c r="F508" s="3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3"/>
      <c r="E509" s="3"/>
      <c r="F509" s="3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3"/>
      <c r="E510" s="3"/>
      <c r="F510" s="3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3"/>
      <c r="E511" s="3"/>
      <c r="F511" s="3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3"/>
      <c r="E512" s="3"/>
      <c r="F512" s="3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3"/>
      <c r="E513" s="3"/>
      <c r="F513" s="3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3"/>
      <c r="E514" s="3"/>
      <c r="F514" s="3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3"/>
      <c r="E515" s="3"/>
      <c r="F515" s="3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3"/>
      <c r="E516" s="3"/>
      <c r="F516" s="3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3"/>
      <c r="E517" s="3"/>
      <c r="F517" s="3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3"/>
      <c r="E518" s="3"/>
      <c r="F518" s="3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3"/>
      <c r="E519" s="3"/>
      <c r="F519" s="3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3"/>
      <c r="E520" s="3"/>
      <c r="F520" s="3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3"/>
      <c r="E521" s="3"/>
      <c r="F521" s="3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3"/>
      <c r="E522" s="3"/>
      <c r="F522" s="3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3"/>
      <c r="E523" s="3"/>
      <c r="F523" s="3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3"/>
      <c r="E524" s="3"/>
      <c r="F524" s="3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3"/>
      <c r="E525" s="3"/>
      <c r="F525" s="3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3"/>
      <c r="E526" s="3"/>
      <c r="F526" s="3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3"/>
      <c r="E527" s="3"/>
      <c r="F527" s="3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3"/>
      <c r="E528" s="3"/>
      <c r="F528" s="3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3"/>
      <c r="E529" s="3"/>
      <c r="F529" s="3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3"/>
      <c r="E530" s="3"/>
      <c r="F530" s="3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3"/>
      <c r="E531" s="3"/>
      <c r="F531" s="3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3"/>
      <c r="E532" s="3"/>
      <c r="F532" s="3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3"/>
      <c r="E533" s="3"/>
      <c r="F533" s="3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3"/>
      <c r="E534" s="3"/>
      <c r="F534" s="3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3"/>
      <c r="E535" s="3"/>
      <c r="F535" s="3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3"/>
      <c r="E536" s="3"/>
      <c r="F536" s="3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3"/>
      <c r="E537" s="3"/>
      <c r="F537" s="3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3"/>
      <c r="E538" s="3"/>
      <c r="F538" s="3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3"/>
      <c r="E539" s="3"/>
      <c r="F539" s="3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3"/>
      <c r="E540" s="3"/>
      <c r="F540" s="3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3"/>
      <c r="E541" s="3"/>
      <c r="F541" s="3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3"/>
      <c r="E542" s="3"/>
      <c r="F542" s="3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3"/>
      <c r="E543" s="3"/>
      <c r="F543" s="3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3"/>
      <c r="E544" s="3"/>
      <c r="F544" s="3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3"/>
      <c r="E545" s="3"/>
      <c r="F545" s="3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3"/>
      <c r="E546" s="3"/>
      <c r="F546" s="3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3"/>
      <c r="E547" s="3"/>
      <c r="F547" s="3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3"/>
      <c r="E548" s="3"/>
      <c r="F548" s="3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3"/>
      <c r="E549" s="3"/>
      <c r="F549" s="3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3"/>
      <c r="E550" s="3"/>
      <c r="F550" s="3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3"/>
      <c r="E551" s="3"/>
      <c r="F551" s="3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3"/>
      <c r="E552" s="3"/>
      <c r="F552" s="3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3"/>
      <c r="E553" s="3"/>
      <c r="F553" s="3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3"/>
      <c r="E554" s="3"/>
      <c r="F554" s="3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3"/>
      <c r="E555" s="3"/>
      <c r="F555" s="3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3"/>
      <c r="E556" s="3"/>
      <c r="F556" s="3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3"/>
      <c r="E557" s="3"/>
      <c r="F557" s="3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3"/>
      <c r="E558" s="3"/>
      <c r="F558" s="3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3"/>
      <c r="E559" s="3"/>
      <c r="F559" s="3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3"/>
      <c r="E560" s="3"/>
      <c r="F560" s="3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3"/>
      <c r="E561" s="3"/>
      <c r="F561" s="3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3"/>
      <c r="E562" s="3"/>
      <c r="F562" s="3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3"/>
      <c r="E563" s="3"/>
      <c r="F563" s="3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3"/>
      <c r="E564" s="3"/>
      <c r="F564" s="3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3"/>
      <c r="E565" s="3"/>
      <c r="F565" s="3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3"/>
      <c r="E566" s="3"/>
      <c r="F566" s="3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3"/>
      <c r="E567" s="3"/>
      <c r="F567" s="3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3"/>
      <c r="E568" s="3"/>
      <c r="F568" s="3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3"/>
      <c r="E569" s="3"/>
      <c r="F569" s="3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3"/>
      <c r="E570" s="3"/>
      <c r="F570" s="3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3"/>
      <c r="E571" s="3"/>
      <c r="F571" s="3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3"/>
      <c r="E572" s="3"/>
      <c r="F572" s="3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3"/>
      <c r="E573" s="3"/>
      <c r="F573" s="3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3"/>
      <c r="E574" s="3"/>
      <c r="F574" s="3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3"/>
      <c r="E575" s="3"/>
      <c r="F575" s="3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3"/>
      <c r="E576" s="3"/>
      <c r="F576" s="3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3"/>
      <c r="E577" s="3"/>
      <c r="F577" s="3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3"/>
      <c r="E578" s="3"/>
      <c r="F578" s="3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3"/>
      <c r="E579" s="3"/>
      <c r="F579" s="3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3"/>
      <c r="E580" s="3"/>
      <c r="F580" s="3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3"/>
      <c r="E581" s="3"/>
      <c r="F581" s="3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3"/>
      <c r="E582" s="3"/>
      <c r="F582" s="3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3"/>
      <c r="E583" s="3"/>
      <c r="F583" s="3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3"/>
      <c r="E584" s="3"/>
      <c r="F584" s="3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3"/>
      <c r="E585" s="3"/>
      <c r="F585" s="3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3"/>
      <c r="E586" s="3"/>
      <c r="F586" s="3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3"/>
      <c r="E587" s="3"/>
      <c r="F587" s="3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3"/>
      <c r="E588" s="3"/>
      <c r="F588" s="3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3"/>
      <c r="E589" s="3"/>
      <c r="F589" s="3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3"/>
      <c r="E590" s="3"/>
      <c r="F590" s="3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3"/>
      <c r="E591" s="3"/>
      <c r="F591" s="3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3"/>
      <c r="E592" s="3"/>
      <c r="F592" s="3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3"/>
      <c r="E593" s="3"/>
      <c r="F593" s="3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3"/>
      <c r="E594" s="3"/>
      <c r="F594" s="3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3"/>
      <c r="E595" s="3"/>
      <c r="F595" s="3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3"/>
      <c r="E596" s="3"/>
      <c r="F596" s="3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3"/>
      <c r="E597" s="3"/>
      <c r="F597" s="3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3"/>
      <c r="E598" s="3"/>
      <c r="F598" s="3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3"/>
      <c r="E599" s="3"/>
      <c r="F599" s="3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3"/>
      <c r="E600" s="3"/>
      <c r="F600" s="3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3"/>
      <c r="E601" s="3"/>
      <c r="F601" s="3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3"/>
      <c r="E602" s="3"/>
      <c r="F602" s="3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3"/>
      <c r="E603" s="3"/>
      <c r="F603" s="3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3"/>
      <c r="E604" s="3"/>
      <c r="F604" s="3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3"/>
      <c r="E605" s="3"/>
      <c r="F605" s="3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3"/>
      <c r="E606" s="3"/>
      <c r="F606" s="3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3"/>
      <c r="E607" s="3"/>
      <c r="F607" s="3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3"/>
      <c r="E608" s="3"/>
      <c r="F608" s="3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3"/>
      <c r="E609" s="3"/>
      <c r="F609" s="3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3"/>
      <c r="E610" s="3"/>
      <c r="F610" s="3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3"/>
      <c r="E611" s="3"/>
      <c r="F611" s="3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3"/>
      <c r="E612" s="3"/>
      <c r="F612" s="3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3"/>
      <c r="E613" s="3"/>
      <c r="F613" s="3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3"/>
      <c r="E614" s="3"/>
      <c r="F614" s="3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3"/>
      <c r="E615" s="3"/>
      <c r="F615" s="3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3"/>
      <c r="E616" s="3"/>
      <c r="F616" s="3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3"/>
      <c r="E617" s="3"/>
      <c r="F617" s="3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3"/>
      <c r="E618" s="3"/>
      <c r="F618" s="3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3"/>
      <c r="E619" s="3"/>
      <c r="F619" s="3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3"/>
      <c r="E620" s="3"/>
      <c r="F620" s="3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3"/>
      <c r="E621" s="3"/>
      <c r="F621" s="3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3"/>
      <c r="E622" s="3"/>
      <c r="F622" s="3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3"/>
      <c r="E623" s="3"/>
      <c r="F623" s="3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3"/>
      <c r="E624" s="3"/>
      <c r="F624" s="3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3"/>
      <c r="E625" s="3"/>
      <c r="F625" s="3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3"/>
      <c r="E626" s="3"/>
      <c r="F626" s="3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3"/>
      <c r="E627" s="3"/>
      <c r="F627" s="3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3"/>
      <c r="E628" s="3"/>
      <c r="F628" s="3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3"/>
      <c r="E629" s="3"/>
      <c r="F629" s="3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3"/>
      <c r="E630" s="3"/>
      <c r="F630" s="3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3"/>
      <c r="E631" s="3"/>
      <c r="F631" s="3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3"/>
      <c r="E632" s="3"/>
      <c r="F632" s="3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3"/>
      <c r="E633" s="3"/>
      <c r="F633" s="3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3"/>
      <c r="E634" s="3"/>
      <c r="F634" s="3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3"/>
      <c r="E635" s="3"/>
      <c r="F635" s="3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3"/>
      <c r="E636" s="3"/>
      <c r="F636" s="3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3"/>
      <c r="E637" s="3"/>
      <c r="F637" s="3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3"/>
      <c r="E638" s="3"/>
      <c r="F638" s="3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3"/>
      <c r="E639" s="3"/>
      <c r="F639" s="3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3"/>
      <c r="E640" s="3"/>
      <c r="F640" s="3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3"/>
      <c r="E641" s="3"/>
      <c r="F641" s="3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3"/>
      <c r="E642" s="3"/>
      <c r="F642" s="3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3"/>
      <c r="E643" s="3"/>
      <c r="F643" s="3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3"/>
      <c r="E644" s="3"/>
      <c r="F644" s="3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3"/>
      <c r="E645" s="3"/>
      <c r="F645" s="3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3"/>
      <c r="E646" s="3"/>
      <c r="F646" s="3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3"/>
      <c r="E647" s="3"/>
      <c r="F647" s="3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3"/>
      <c r="E648" s="3"/>
      <c r="F648" s="3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3"/>
      <c r="E649" s="3"/>
      <c r="F649" s="3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3"/>
      <c r="E650" s="3"/>
      <c r="F650" s="3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3"/>
      <c r="E651" s="3"/>
      <c r="F651" s="3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3"/>
      <c r="E652" s="3"/>
      <c r="F652" s="3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3"/>
      <c r="E653" s="3"/>
      <c r="F653" s="3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3"/>
      <c r="E654" s="3"/>
      <c r="F654" s="3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3"/>
      <c r="E655" s="3"/>
      <c r="F655" s="3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3"/>
      <c r="E656" s="3"/>
      <c r="F656" s="3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3"/>
      <c r="E657" s="3"/>
      <c r="F657" s="3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3"/>
      <c r="E658" s="3"/>
      <c r="F658" s="3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3"/>
      <c r="E659" s="3"/>
      <c r="F659" s="3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3"/>
      <c r="E660" s="3"/>
      <c r="F660" s="3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3"/>
      <c r="E661" s="3"/>
      <c r="F661" s="3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3"/>
      <c r="E662" s="3"/>
      <c r="F662" s="3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3"/>
      <c r="E663" s="3"/>
      <c r="F663" s="3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3"/>
      <c r="E664" s="3"/>
      <c r="F664" s="3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3"/>
      <c r="E665" s="3"/>
      <c r="F665" s="3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3"/>
      <c r="E666" s="3"/>
      <c r="F666" s="3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3"/>
      <c r="E667" s="3"/>
      <c r="F667" s="3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3"/>
      <c r="E668" s="3"/>
      <c r="F668" s="3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3"/>
      <c r="E669" s="3"/>
      <c r="F669" s="3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3"/>
      <c r="E670" s="3"/>
      <c r="F670" s="3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3"/>
      <c r="E671" s="3"/>
      <c r="F671" s="3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3"/>
      <c r="E672" s="3"/>
      <c r="F672" s="3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3"/>
      <c r="E673" s="3"/>
      <c r="F673" s="3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3"/>
      <c r="E674" s="3"/>
      <c r="F674" s="3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3"/>
      <c r="E675" s="3"/>
      <c r="F675" s="3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3"/>
      <c r="E676" s="3"/>
      <c r="F676" s="3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3"/>
      <c r="E677" s="3"/>
      <c r="F677" s="3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3"/>
      <c r="E678" s="3"/>
      <c r="F678" s="3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3"/>
      <c r="E679" s="3"/>
      <c r="F679" s="3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3"/>
      <c r="E680" s="3"/>
      <c r="F680" s="3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3"/>
      <c r="E681" s="3"/>
      <c r="F681" s="3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3"/>
      <c r="E682" s="3"/>
      <c r="F682" s="3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3"/>
      <c r="E683" s="3"/>
      <c r="F683" s="3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3"/>
      <c r="E684" s="3"/>
      <c r="F684" s="3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3"/>
      <c r="E685" s="3"/>
      <c r="F685" s="3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3"/>
      <c r="E686" s="3"/>
      <c r="F686" s="3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3"/>
      <c r="E687" s="3"/>
      <c r="F687" s="3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3"/>
      <c r="E688" s="3"/>
      <c r="F688" s="3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3"/>
      <c r="E689" s="3"/>
      <c r="F689" s="3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3"/>
      <c r="E690" s="3"/>
      <c r="F690" s="3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3"/>
      <c r="E691" s="3"/>
      <c r="F691" s="3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3"/>
      <c r="E692" s="3"/>
      <c r="F692" s="3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3"/>
      <c r="E693" s="3"/>
      <c r="F693" s="3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3"/>
      <c r="E694" s="3"/>
      <c r="F694" s="3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3"/>
      <c r="E695" s="3"/>
      <c r="F695" s="3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3"/>
      <c r="E696" s="3"/>
      <c r="F696" s="3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3"/>
      <c r="E697" s="3"/>
      <c r="F697" s="3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3"/>
      <c r="E698" s="3"/>
      <c r="F698" s="3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3"/>
      <c r="E699" s="3"/>
      <c r="F699" s="3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3"/>
      <c r="E700" s="3"/>
      <c r="F700" s="3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3"/>
      <c r="E701" s="3"/>
      <c r="F701" s="3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3"/>
      <c r="E702" s="3"/>
      <c r="F702" s="3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3"/>
      <c r="E703" s="3"/>
      <c r="F703" s="3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3"/>
      <c r="E704" s="3"/>
      <c r="F704" s="3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3"/>
      <c r="E705" s="3"/>
      <c r="F705" s="3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3"/>
      <c r="E706" s="3"/>
      <c r="F706" s="3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3"/>
      <c r="E707" s="3"/>
      <c r="F707" s="3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3"/>
      <c r="E708" s="3"/>
      <c r="F708" s="3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3"/>
      <c r="E709" s="3"/>
      <c r="F709" s="3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3"/>
      <c r="E710" s="3"/>
      <c r="F710" s="3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3"/>
      <c r="E711" s="3"/>
      <c r="F711" s="3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3"/>
      <c r="E712" s="3"/>
      <c r="F712" s="3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3"/>
      <c r="E713" s="3"/>
      <c r="F713" s="3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3"/>
      <c r="E714" s="3"/>
      <c r="F714" s="3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3"/>
      <c r="E715" s="3"/>
      <c r="F715" s="3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3"/>
      <c r="E716" s="3"/>
      <c r="F716" s="3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3"/>
      <c r="E717" s="3"/>
      <c r="F717" s="3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3"/>
      <c r="E718" s="3"/>
      <c r="F718" s="3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3"/>
      <c r="E719" s="3"/>
      <c r="F719" s="3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3"/>
      <c r="E720" s="3"/>
      <c r="F720" s="3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3"/>
      <c r="E721" s="3"/>
      <c r="F721" s="3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3"/>
      <c r="E722" s="3"/>
      <c r="F722" s="3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3"/>
      <c r="E723" s="3"/>
      <c r="F723" s="3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3"/>
      <c r="E724" s="3"/>
      <c r="F724" s="3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3"/>
      <c r="E725" s="3"/>
      <c r="F725" s="3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3"/>
      <c r="E726" s="3"/>
      <c r="F726" s="3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3"/>
      <c r="E727" s="3"/>
      <c r="F727" s="3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3"/>
      <c r="E728" s="3"/>
      <c r="F728" s="3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3"/>
      <c r="E729" s="3"/>
      <c r="F729" s="3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3"/>
      <c r="E730" s="3"/>
      <c r="F730" s="3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3"/>
      <c r="E731" s="3"/>
      <c r="F731" s="3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3"/>
      <c r="E732" s="3"/>
      <c r="F732" s="3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3"/>
      <c r="E733" s="3"/>
      <c r="F733" s="3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3"/>
      <c r="E734" s="3"/>
      <c r="F734" s="3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3"/>
      <c r="E735" s="3"/>
      <c r="F735" s="3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3"/>
      <c r="E736" s="3"/>
      <c r="F736" s="3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3"/>
      <c r="E737" s="3"/>
      <c r="F737" s="3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3"/>
      <c r="E738" s="3"/>
      <c r="F738" s="3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3"/>
      <c r="E739" s="3"/>
      <c r="F739" s="3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3"/>
      <c r="E740" s="3"/>
      <c r="F740" s="3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3"/>
      <c r="E741" s="3"/>
      <c r="F741" s="3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3"/>
      <c r="E742" s="3"/>
      <c r="F742" s="3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3"/>
      <c r="E743" s="3"/>
      <c r="F743" s="3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3"/>
      <c r="E744" s="3"/>
      <c r="F744" s="3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3"/>
      <c r="E745" s="3"/>
      <c r="F745" s="3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3"/>
      <c r="E746" s="3"/>
      <c r="F746" s="3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3"/>
      <c r="E747" s="3"/>
      <c r="F747" s="3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3"/>
      <c r="E748" s="3"/>
      <c r="F748" s="3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3"/>
      <c r="E749" s="3"/>
      <c r="F749" s="3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3"/>
      <c r="E750" s="3"/>
      <c r="F750" s="3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3"/>
      <c r="E751" s="3"/>
      <c r="F751" s="3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3"/>
      <c r="E752" s="3"/>
      <c r="F752" s="3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3"/>
      <c r="E753" s="3"/>
      <c r="F753" s="3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3"/>
      <c r="E754" s="3"/>
      <c r="F754" s="3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3"/>
      <c r="E755" s="3"/>
      <c r="F755" s="3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3"/>
      <c r="E756" s="3"/>
      <c r="F756" s="3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3"/>
      <c r="E757" s="3"/>
      <c r="F757" s="3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3"/>
      <c r="E758" s="3"/>
      <c r="F758" s="3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3"/>
      <c r="E759" s="3"/>
      <c r="F759" s="3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3"/>
      <c r="E760" s="3"/>
      <c r="F760" s="3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3"/>
      <c r="E761" s="3"/>
      <c r="F761" s="3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3"/>
      <c r="E762" s="3"/>
      <c r="F762" s="3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3"/>
      <c r="E763" s="3"/>
      <c r="F763" s="3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3"/>
      <c r="E764" s="3"/>
      <c r="F764" s="3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3"/>
      <c r="E765" s="3"/>
      <c r="F765" s="3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3"/>
      <c r="E766" s="3"/>
      <c r="F766" s="3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3"/>
      <c r="E767" s="3"/>
      <c r="F767" s="3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3"/>
      <c r="E768" s="3"/>
      <c r="F768" s="3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3"/>
      <c r="E769" s="3"/>
      <c r="F769" s="3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3"/>
      <c r="E770" s="3"/>
      <c r="F770" s="3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3"/>
      <c r="E771" s="3"/>
      <c r="F771" s="3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3"/>
      <c r="E772" s="3"/>
      <c r="F772" s="3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3"/>
      <c r="E773" s="3"/>
      <c r="F773" s="3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3"/>
      <c r="E774" s="3"/>
      <c r="F774" s="3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3"/>
      <c r="E775" s="3"/>
      <c r="F775" s="3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3"/>
      <c r="E776" s="3"/>
      <c r="F776" s="3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3"/>
      <c r="E777" s="3"/>
      <c r="F777" s="3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3"/>
      <c r="E778" s="3"/>
      <c r="F778" s="3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3"/>
      <c r="E779" s="3"/>
      <c r="F779" s="3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3"/>
      <c r="E780" s="3"/>
      <c r="F780" s="3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3"/>
      <c r="E781" s="3"/>
      <c r="F781" s="3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3"/>
      <c r="E782" s="3"/>
      <c r="F782" s="3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3"/>
      <c r="E783" s="3"/>
      <c r="F783" s="3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3"/>
      <c r="E784" s="3"/>
      <c r="F784" s="3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3"/>
      <c r="E785" s="3"/>
      <c r="F785" s="3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3"/>
      <c r="E786" s="3"/>
      <c r="F786" s="3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3"/>
      <c r="E787" s="3"/>
      <c r="F787" s="3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3"/>
      <c r="E788" s="3"/>
      <c r="F788" s="3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3"/>
      <c r="E789" s="3"/>
      <c r="F789" s="3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3"/>
      <c r="E790" s="3"/>
      <c r="F790" s="3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3"/>
      <c r="E791" s="3"/>
      <c r="F791" s="3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3"/>
      <c r="E792" s="3"/>
      <c r="F792" s="3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3"/>
      <c r="E793" s="3"/>
      <c r="F793" s="3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3"/>
      <c r="E794" s="3"/>
      <c r="F794" s="3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3"/>
      <c r="E795" s="3"/>
      <c r="F795" s="3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3"/>
      <c r="E796" s="3"/>
      <c r="F796" s="3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3"/>
      <c r="E797" s="3"/>
      <c r="F797" s="3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3"/>
      <c r="E798" s="3"/>
      <c r="F798" s="3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3"/>
      <c r="E799" s="3"/>
      <c r="F799" s="3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3"/>
      <c r="E800" s="3"/>
      <c r="F800" s="3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3"/>
      <c r="E801" s="3"/>
      <c r="F801" s="3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3"/>
      <c r="E802" s="3"/>
      <c r="F802" s="3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3"/>
      <c r="E803" s="3"/>
      <c r="F803" s="3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3"/>
      <c r="E804" s="3"/>
      <c r="F804" s="3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3"/>
      <c r="E805" s="3"/>
      <c r="F805" s="3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3"/>
      <c r="E806" s="3"/>
      <c r="F806" s="3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3"/>
      <c r="E807" s="3"/>
      <c r="F807" s="3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3"/>
      <c r="E808" s="3"/>
      <c r="F808" s="3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3"/>
      <c r="E809" s="3"/>
      <c r="F809" s="3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3"/>
      <c r="E810" s="3"/>
      <c r="F810" s="3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3"/>
      <c r="E811" s="3"/>
      <c r="F811" s="3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3"/>
      <c r="E812" s="3"/>
      <c r="F812" s="3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3"/>
      <c r="E813" s="3"/>
      <c r="F813" s="3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3"/>
      <c r="E814" s="3"/>
      <c r="F814" s="3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3"/>
      <c r="E815" s="3"/>
      <c r="F815" s="3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3"/>
      <c r="E816" s="3"/>
      <c r="F816" s="3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3"/>
      <c r="E817" s="3"/>
      <c r="F817" s="3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3"/>
      <c r="E818" s="3"/>
      <c r="F818" s="3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3"/>
      <c r="E819" s="3"/>
      <c r="F819" s="3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3"/>
      <c r="E820" s="3"/>
      <c r="F820" s="3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3"/>
      <c r="E821" s="3"/>
      <c r="F821" s="3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3"/>
      <c r="E822" s="3"/>
      <c r="F822" s="3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3"/>
      <c r="E823" s="3"/>
      <c r="F823" s="3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3"/>
      <c r="E824" s="3"/>
      <c r="F824" s="3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3"/>
      <c r="E825" s="3"/>
      <c r="F825" s="3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3"/>
      <c r="E826" s="3"/>
      <c r="F826" s="3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3"/>
      <c r="E827" s="3"/>
      <c r="F827" s="3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3"/>
      <c r="E828" s="3"/>
      <c r="F828" s="3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3"/>
      <c r="E829" s="3"/>
      <c r="F829" s="3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3"/>
      <c r="E830" s="3"/>
      <c r="F830" s="3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3"/>
      <c r="E831" s="3"/>
      <c r="F831" s="3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3"/>
      <c r="E832" s="3"/>
      <c r="F832" s="3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3"/>
      <c r="E833" s="3"/>
      <c r="F833" s="3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3"/>
      <c r="E834" s="3"/>
      <c r="F834" s="3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3"/>
      <c r="E835" s="3"/>
      <c r="F835" s="3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3"/>
      <c r="E836" s="3"/>
      <c r="F836" s="3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3"/>
      <c r="E837" s="3"/>
      <c r="F837" s="3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3"/>
      <c r="E838" s="3"/>
      <c r="F838" s="3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3"/>
      <c r="E839" s="3"/>
      <c r="F839" s="3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3"/>
      <c r="E840" s="3"/>
      <c r="F840" s="3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3"/>
      <c r="E841" s="3"/>
      <c r="F841" s="3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3"/>
      <c r="E842" s="3"/>
      <c r="F842" s="3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3"/>
      <c r="E843" s="3"/>
      <c r="F843" s="3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3"/>
      <c r="E844" s="3"/>
      <c r="F844" s="3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3"/>
      <c r="E845" s="3"/>
      <c r="F845" s="3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3"/>
      <c r="E846" s="3"/>
      <c r="F846" s="3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3"/>
      <c r="E847" s="3"/>
      <c r="F847" s="3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3"/>
      <c r="E848" s="3"/>
      <c r="F848" s="3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3"/>
      <c r="E849" s="3"/>
      <c r="F849" s="3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3"/>
      <c r="E850" s="3"/>
      <c r="F850" s="3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3"/>
      <c r="E851" s="3"/>
      <c r="F851" s="3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3"/>
      <c r="E852" s="3"/>
      <c r="F852" s="3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3"/>
      <c r="E853" s="3"/>
      <c r="F853" s="3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3"/>
      <c r="E854" s="3"/>
      <c r="F854" s="3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3"/>
      <c r="E855" s="3"/>
      <c r="F855" s="3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3"/>
      <c r="E856" s="3"/>
      <c r="F856" s="3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3"/>
      <c r="E857" s="3"/>
      <c r="F857" s="3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3"/>
      <c r="E858" s="3"/>
      <c r="F858" s="3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3"/>
      <c r="E859" s="3"/>
      <c r="F859" s="3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3"/>
      <c r="E860" s="3"/>
      <c r="F860" s="3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3"/>
      <c r="E861" s="3"/>
      <c r="F861" s="3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3"/>
      <c r="E862" s="3"/>
      <c r="F862" s="3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3"/>
      <c r="E863" s="3"/>
      <c r="F863" s="3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3"/>
      <c r="E864" s="3"/>
      <c r="F864" s="3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3"/>
      <c r="E865" s="3"/>
      <c r="F865" s="3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3"/>
      <c r="E866" s="3"/>
      <c r="F866" s="3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3"/>
      <c r="E867" s="3"/>
      <c r="F867" s="3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3"/>
      <c r="E868" s="3"/>
      <c r="F868" s="3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3"/>
      <c r="E869" s="3"/>
      <c r="F869" s="3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3"/>
      <c r="E870" s="3"/>
      <c r="F870" s="3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3"/>
      <c r="E871" s="3"/>
      <c r="F871" s="3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3"/>
      <c r="E872" s="3"/>
      <c r="F872" s="3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3"/>
      <c r="E873" s="3"/>
      <c r="F873" s="3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3"/>
      <c r="E874" s="3"/>
      <c r="F874" s="3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3"/>
      <c r="E875" s="3"/>
      <c r="F875" s="3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3"/>
      <c r="E876" s="3"/>
      <c r="F876" s="3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3"/>
      <c r="E877" s="3"/>
      <c r="F877" s="3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3"/>
      <c r="E878" s="3"/>
      <c r="F878" s="3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3"/>
      <c r="E879" s="3"/>
      <c r="F879" s="3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3"/>
      <c r="E880" s="3"/>
      <c r="F880" s="3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3"/>
      <c r="E881" s="3"/>
      <c r="F881" s="3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3"/>
      <c r="E882" s="3"/>
      <c r="F882" s="3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3"/>
      <c r="E883" s="3"/>
      <c r="F883" s="3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3"/>
      <c r="E884" s="3"/>
      <c r="F884" s="3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3"/>
      <c r="E885" s="3"/>
      <c r="F885" s="3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3"/>
      <c r="E886" s="3"/>
      <c r="F886" s="3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3"/>
      <c r="E887" s="3"/>
      <c r="F887" s="3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3"/>
      <c r="E888" s="3"/>
      <c r="F888" s="3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3"/>
      <c r="E889" s="3"/>
      <c r="F889" s="3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3"/>
      <c r="E890" s="3"/>
      <c r="F890" s="3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3"/>
      <c r="E891" s="3"/>
      <c r="F891" s="3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3"/>
      <c r="E892" s="3"/>
      <c r="F892" s="3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3"/>
      <c r="E893" s="3"/>
      <c r="F893" s="3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3"/>
      <c r="E894" s="3"/>
      <c r="F894" s="3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3"/>
      <c r="E895" s="3"/>
      <c r="F895" s="3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3"/>
      <c r="E896" s="3"/>
      <c r="F896" s="3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3"/>
      <c r="E897" s="3"/>
      <c r="F897" s="3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3"/>
      <c r="E898" s="3"/>
      <c r="F898" s="3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3"/>
      <c r="E899" s="3"/>
      <c r="F899" s="3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3"/>
      <c r="E900" s="3"/>
      <c r="F900" s="3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3"/>
      <c r="E901" s="3"/>
      <c r="F901" s="3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3"/>
      <c r="E902" s="3"/>
      <c r="F902" s="3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3"/>
      <c r="E903" s="3"/>
      <c r="F903" s="3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3"/>
      <c r="E904" s="3"/>
      <c r="F904" s="3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3"/>
      <c r="E905" s="3"/>
      <c r="F905" s="3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3"/>
      <c r="E906" s="3"/>
      <c r="F906" s="3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3"/>
      <c r="E907" s="3"/>
      <c r="F907" s="3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3"/>
      <c r="E908" s="3"/>
      <c r="F908" s="3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3"/>
      <c r="E909" s="3"/>
      <c r="F909" s="3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3"/>
      <c r="E910" s="3"/>
      <c r="F910" s="3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3"/>
      <c r="E911" s="3"/>
      <c r="F911" s="3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3"/>
      <c r="E912" s="3"/>
      <c r="F912" s="3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3"/>
      <c r="E913" s="3"/>
      <c r="F913" s="3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3"/>
      <c r="E914" s="3"/>
      <c r="F914" s="3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3"/>
      <c r="E915" s="3"/>
      <c r="F915" s="3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3"/>
      <c r="E916" s="3"/>
      <c r="F916" s="3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3"/>
      <c r="E917" s="3"/>
      <c r="F917" s="3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3"/>
      <c r="E918" s="3"/>
      <c r="F918" s="3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3"/>
      <c r="E919" s="3"/>
      <c r="F919" s="3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3"/>
      <c r="E920" s="3"/>
      <c r="F920" s="3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3"/>
      <c r="E921" s="3"/>
      <c r="F921" s="3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3"/>
      <c r="E922" s="3"/>
      <c r="F922" s="3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3"/>
      <c r="E923" s="3"/>
      <c r="F923" s="3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3"/>
      <c r="E924" s="3"/>
      <c r="F924" s="3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3"/>
      <c r="E925" s="3"/>
      <c r="F925" s="3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3"/>
      <c r="E926" s="3"/>
      <c r="F926" s="3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3"/>
      <c r="E927" s="3"/>
      <c r="F927" s="3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3"/>
      <c r="E928" s="3"/>
      <c r="F928" s="3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3"/>
      <c r="E929" s="3"/>
      <c r="F929" s="3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3"/>
      <c r="E930" s="3"/>
      <c r="F930" s="3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3"/>
      <c r="E931" s="3"/>
      <c r="F931" s="3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3"/>
      <c r="E932" s="3"/>
      <c r="F932" s="3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3"/>
      <c r="E933" s="3"/>
      <c r="F933" s="3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3"/>
      <c r="E934" s="3"/>
      <c r="F934" s="3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3"/>
      <c r="E935" s="3"/>
      <c r="F935" s="3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3"/>
      <c r="E936" s="3"/>
      <c r="F936" s="3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3"/>
      <c r="E937" s="3"/>
      <c r="F937" s="3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3"/>
      <c r="E938" s="3"/>
      <c r="F938" s="3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3"/>
      <c r="E939" s="3"/>
      <c r="F939" s="3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3"/>
      <c r="E940" s="3"/>
      <c r="F940" s="3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3"/>
      <c r="E941" s="3"/>
      <c r="F941" s="3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3"/>
      <c r="E942" s="3"/>
      <c r="F942" s="3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3"/>
      <c r="E943" s="3"/>
      <c r="F943" s="3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3"/>
      <c r="E944" s="3"/>
      <c r="F944" s="3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3"/>
      <c r="E945" s="3"/>
      <c r="F945" s="3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3"/>
      <c r="E946" s="3"/>
      <c r="F946" s="3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3"/>
      <c r="E947" s="3"/>
      <c r="F947" s="3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3"/>
      <c r="E948" s="3"/>
      <c r="F948" s="3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3"/>
      <c r="E949" s="3"/>
      <c r="F949" s="3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3"/>
      <c r="E950" s="3"/>
      <c r="F950" s="3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3"/>
      <c r="E951" s="3"/>
      <c r="F951" s="3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3"/>
      <c r="E952" s="3"/>
      <c r="F952" s="3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3"/>
      <c r="E953" s="3"/>
      <c r="F953" s="3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3"/>
      <c r="E954" s="3"/>
      <c r="F954" s="3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3"/>
      <c r="E955" s="3"/>
      <c r="F955" s="3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3"/>
      <c r="E956" s="3"/>
      <c r="F956" s="3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3"/>
      <c r="E957" s="3"/>
      <c r="F957" s="3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3"/>
      <c r="E958" s="3"/>
      <c r="F958" s="3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3"/>
      <c r="E959" s="3"/>
      <c r="F959" s="3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3"/>
      <c r="E960" s="3"/>
      <c r="F960" s="3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3"/>
      <c r="E961" s="3"/>
      <c r="F961" s="3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3"/>
      <c r="E962" s="3"/>
      <c r="F962" s="3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3"/>
      <c r="E963" s="3"/>
      <c r="F963" s="3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3"/>
      <c r="E964" s="3"/>
      <c r="F964" s="3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3"/>
      <c r="E965" s="3"/>
      <c r="F965" s="3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3"/>
      <c r="E966" s="3"/>
      <c r="F966" s="3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3"/>
      <c r="E967" s="3"/>
      <c r="F967" s="3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3"/>
      <c r="E968" s="3"/>
      <c r="F968" s="3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3"/>
      <c r="E969" s="3"/>
      <c r="F969" s="3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3"/>
      <c r="E970" s="3"/>
      <c r="F970" s="3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3"/>
      <c r="E971" s="3"/>
      <c r="F971" s="3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3"/>
      <c r="E972" s="3"/>
      <c r="F972" s="3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3"/>
      <c r="E973" s="3"/>
      <c r="F973" s="3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3"/>
      <c r="E974" s="3"/>
      <c r="F974" s="3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3"/>
      <c r="E975" s="3"/>
      <c r="F975" s="3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3"/>
      <c r="E976" s="3"/>
      <c r="F976" s="3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3"/>
      <c r="E977" s="3"/>
      <c r="F977" s="3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3"/>
      <c r="E978" s="3"/>
      <c r="F978" s="3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3"/>
      <c r="E979" s="3"/>
      <c r="F979" s="3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3"/>
      <c r="E980" s="3"/>
      <c r="F980" s="3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3"/>
      <c r="E981" s="3"/>
      <c r="F981" s="3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3"/>
      <c r="E982" s="3"/>
      <c r="F982" s="3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3"/>
      <c r="E983" s="3"/>
      <c r="F983" s="3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3"/>
      <c r="E984" s="3"/>
      <c r="F984" s="3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3"/>
      <c r="E985" s="3"/>
      <c r="F985" s="3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3"/>
      <c r="E986" s="3"/>
      <c r="F986" s="3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3"/>
      <c r="E987" s="3"/>
      <c r="F987" s="3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3"/>
      <c r="E988" s="3"/>
      <c r="F988" s="3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3"/>
      <c r="E989" s="3"/>
      <c r="F989" s="3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3"/>
      <c r="E990" s="3"/>
      <c r="F990" s="3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3"/>
      <c r="E991" s="3"/>
      <c r="F991" s="3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3"/>
      <c r="E992" s="3"/>
      <c r="F992" s="3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3"/>
      <c r="E993" s="3"/>
      <c r="F993" s="3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3"/>
      <c r="E994" s="3"/>
      <c r="F994" s="3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3"/>
      <c r="E995" s="3"/>
      <c r="F995" s="3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3"/>
      <c r="E996" s="3"/>
      <c r="F996" s="3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3"/>
      <c r="E997" s="3"/>
      <c r="F997" s="3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3"/>
      <c r="E998" s="3"/>
      <c r="F998" s="3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3"/>
      <c r="E999" s="3"/>
      <c r="F999" s="3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1"/>
      <c r="D1000" s="3"/>
      <c r="E1000" s="3"/>
      <c r="F1000" s="3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4">
    <mergeCell ref="A196:F196"/>
    <mergeCell ref="A252:F252"/>
    <mergeCell ref="A11:F11"/>
    <mergeCell ref="A12:F12"/>
    <mergeCell ref="A14:F14"/>
    <mergeCell ref="A24:C24"/>
    <mergeCell ref="A26:D26"/>
    <mergeCell ref="A33:D33"/>
    <mergeCell ref="A44:E44"/>
    <mergeCell ref="A45:D45"/>
    <mergeCell ref="A52:D52"/>
    <mergeCell ref="A53:D53"/>
    <mergeCell ref="A54:D54"/>
    <mergeCell ref="A55:D55"/>
  </mergeCells>
  <hyperlinks>
    <hyperlink ref="A27" location="Google_Sheet_Link_730534228" display="     3.1.1. Depreciação     "/>
    <hyperlink ref="A28" location="Google_Sheet_Link_508534547" display="     3.1.2. Remuneração do Capital     "/>
    <hyperlink ref="A34" location="Google_Sheet_Link_1900009241" display="     3.2.1. Depreciação     "/>
    <hyperlink ref="A35" location="Google_Sheet_Link_462677635" display="     3.2.2. Remuneração do Capital     "/>
    <hyperlink ref="G63" r:id="rId1"/>
    <hyperlink ref="G73" r:id="rId2"/>
    <hyperlink ref="G93" r:id="rId3"/>
    <hyperlink ref="G120" r:id="rId4"/>
    <hyperlink ref="G121" r:id="rId5"/>
    <hyperlink ref="A198" location="Google_Sheet_Link_730534228" display="3.1.1. Depreciação"/>
    <hyperlink ref="A209" location="Google_Sheet_Link_508534547" display="3.1.2. Remuneração do Capital"/>
    <hyperlink ref="A254" location="Google_Sheet_Link_1900009241" display="3.2.1. Depreciação"/>
    <hyperlink ref="A265" location="Google_Sheet_Link_462677635" display="3.2.2. Remuneração do Capital"/>
  </hyperlinks>
  <pageMargins left="0.905555555555556" right="0.51180555555555496" top="0.74791666666666701" bottom="0.74791666666666701" header="0" footer="0"/>
  <pageSetup paperSize="9" fitToHeight="0" orientation="portrait"/>
  <headerFooter>
    <oddFooter>&amp;R&amp;P de</oddFooter>
  </headerFooter>
  <legacy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2.6640625" defaultRowHeight="15" customHeight="1" x14ac:dyDescent="0.25"/>
  <cols>
    <col min="1" max="1" width="13.6640625" customWidth="1"/>
    <col min="2" max="2" width="39.6640625" customWidth="1"/>
    <col min="3" max="3" width="14.6640625" customWidth="1"/>
    <col min="4" max="4" width="37.21875" customWidth="1"/>
    <col min="5" max="10" width="9.109375" customWidth="1"/>
    <col min="11" max="11" width="11" customWidth="1"/>
    <col min="12" max="12" width="9.109375" customWidth="1"/>
    <col min="13" max="26" width="8.6640625" customWidth="1"/>
  </cols>
  <sheetData>
    <row r="1" spans="1:26" ht="12.75" customHeight="1" x14ac:dyDescent="0.25">
      <c r="A1" s="32" t="s">
        <v>207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</row>
    <row r="2" spans="1:26" ht="12.75" customHeight="1" x14ac:dyDescent="0.25">
      <c r="A2" s="224" t="s">
        <v>649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</row>
    <row r="3" spans="1:26" ht="15" customHeight="1" x14ac:dyDescent="0.25">
      <c r="A3" s="1"/>
      <c r="B3" s="224"/>
      <c r="C3" s="224"/>
      <c r="D3" s="224"/>
      <c r="E3" s="224"/>
      <c r="F3" s="224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4" t="s">
        <v>213</v>
      </c>
      <c r="B4" s="224"/>
      <c r="C4" s="224"/>
      <c r="D4" s="224"/>
      <c r="E4" s="224"/>
      <c r="F4" s="224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 customHeight="1" x14ac:dyDescent="0.25">
      <c r="A5" s="4" t="s">
        <v>214</v>
      </c>
      <c r="B5" s="224"/>
      <c r="C5" s="224"/>
      <c r="D5" s="3"/>
      <c r="E5" s="3"/>
      <c r="F5" s="3"/>
      <c r="G5" s="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5">
      <c r="A6" s="125"/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</row>
    <row r="7" spans="1:26" ht="12.75" customHeight="1" x14ac:dyDescent="0.25">
      <c r="A7" s="688" t="s">
        <v>650</v>
      </c>
      <c r="B7" s="553"/>
      <c r="C7" s="654"/>
      <c r="D7" s="445"/>
      <c r="E7" s="445"/>
      <c r="F7" s="44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</row>
    <row r="8" spans="1:26" ht="12.75" customHeight="1" x14ac:dyDescent="0.25">
      <c r="A8" s="446" t="s">
        <v>651</v>
      </c>
      <c r="B8" s="447" t="s">
        <v>652</v>
      </c>
      <c r="C8" s="448" t="s">
        <v>54</v>
      </c>
      <c r="D8" s="449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</row>
    <row r="9" spans="1:26" ht="12.75" customHeight="1" x14ac:dyDescent="0.25">
      <c r="A9" s="446" t="s">
        <v>653</v>
      </c>
      <c r="B9" s="447" t="s">
        <v>654</v>
      </c>
      <c r="C9" s="450">
        <v>0.2</v>
      </c>
      <c r="D9" s="449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</row>
    <row r="10" spans="1:26" ht="12.75" customHeight="1" x14ac:dyDescent="0.25">
      <c r="A10" s="446" t="s">
        <v>655</v>
      </c>
      <c r="B10" s="447" t="s">
        <v>656</v>
      </c>
      <c r="C10" s="450">
        <v>1.4999999999999999E-2</v>
      </c>
      <c r="D10" s="449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</row>
    <row r="11" spans="1:26" ht="12.75" customHeight="1" x14ac:dyDescent="0.25">
      <c r="A11" s="446" t="s">
        <v>657</v>
      </c>
      <c r="B11" s="447" t="s">
        <v>658</v>
      </c>
      <c r="C11" s="450">
        <v>0.01</v>
      </c>
      <c r="D11" s="449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</row>
    <row r="12" spans="1:26" ht="12.75" customHeight="1" x14ac:dyDescent="0.25">
      <c r="A12" s="446" t="s">
        <v>659</v>
      </c>
      <c r="B12" s="447" t="s">
        <v>660</v>
      </c>
      <c r="C12" s="450">
        <v>2E-3</v>
      </c>
      <c r="D12" s="449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</row>
    <row r="13" spans="1:26" ht="12.75" customHeight="1" x14ac:dyDescent="0.25">
      <c r="A13" s="446" t="s">
        <v>661</v>
      </c>
      <c r="B13" s="447" t="s">
        <v>662</v>
      </c>
      <c r="C13" s="450">
        <v>6.0000000000000001E-3</v>
      </c>
      <c r="D13" s="449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</row>
    <row r="14" spans="1:26" ht="12.75" customHeight="1" x14ac:dyDescent="0.25">
      <c r="A14" s="446" t="s">
        <v>663</v>
      </c>
      <c r="B14" s="447" t="s">
        <v>664</v>
      </c>
      <c r="C14" s="450">
        <v>2.5000000000000001E-2</v>
      </c>
      <c r="D14" s="449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</row>
    <row r="15" spans="1:26" ht="12.75" customHeight="1" x14ac:dyDescent="0.25">
      <c r="A15" s="446" t="s">
        <v>665</v>
      </c>
      <c r="B15" s="447" t="s">
        <v>666</v>
      </c>
      <c r="C15" s="450">
        <v>0.03</v>
      </c>
      <c r="D15" s="449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</row>
    <row r="16" spans="1:26" ht="12.75" customHeight="1" x14ac:dyDescent="0.25">
      <c r="A16" s="446" t="s">
        <v>667</v>
      </c>
      <c r="B16" s="447" t="s">
        <v>668</v>
      </c>
      <c r="C16" s="450">
        <v>0.08</v>
      </c>
      <c r="D16" s="449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</row>
    <row r="17" spans="1:26" ht="12.75" customHeight="1" x14ac:dyDescent="0.25">
      <c r="A17" s="446" t="s">
        <v>669</v>
      </c>
      <c r="B17" s="451" t="s">
        <v>670</v>
      </c>
      <c r="C17" s="452">
        <f>SUM(C9:C16)</f>
        <v>0.36800000000000005</v>
      </c>
      <c r="D17" s="449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</row>
    <row r="18" spans="1:26" ht="12.75" customHeight="1" x14ac:dyDescent="0.25">
      <c r="A18" s="453"/>
      <c r="B18" s="454"/>
      <c r="C18" s="455"/>
      <c r="D18" s="449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</row>
    <row r="19" spans="1:26" ht="12.75" customHeight="1" x14ac:dyDescent="0.25">
      <c r="A19" s="446" t="s">
        <v>671</v>
      </c>
      <c r="B19" s="447" t="s">
        <v>672</v>
      </c>
      <c r="C19" s="450">
        <f>ROUND(IF('8.CAGED'!C28&gt;24,(1-12/'8.CAGED'!C28)*0.1111,0.1111-C28),4)</f>
        <v>5.0200000000000002E-2</v>
      </c>
      <c r="D19" s="449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</row>
    <row r="20" spans="1:26" ht="12.75" customHeight="1" x14ac:dyDescent="0.25">
      <c r="A20" s="446" t="s">
        <v>673</v>
      </c>
      <c r="B20" s="447" t="s">
        <v>674</v>
      </c>
      <c r="C20" s="450">
        <f>ROUND('8.CAGED'!C32/'8.CAGED'!C29,4)</f>
        <v>8.3299999999999999E-2</v>
      </c>
      <c r="D20" s="449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</row>
    <row r="21" spans="1:26" ht="12.75" customHeight="1" x14ac:dyDescent="0.25">
      <c r="A21" s="446" t="s">
        <v>675</v>
      </c>
      <c r="B21" s="447" t="s">
        <v>676</v>
      </c>
      <c r="C21" s="450">
        <v>5.9999999999999995E-4</v>
      </c>
      <c r="D21" s="449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</row>
    <row r="22" spans="1:26" ht="12.75" customHeight="1" x14ac:dyDescent="0.25">
      <c r="A22" s="446" t="s">
        <v>677</v>
      </c>
      <c r="B22" s="447" t="s">
        <v>678</v>
      </c>
      <c r="C22" s="450">
        <v>8.2000000000000007E-3</v>
      </c>
      <c r="D22" s="449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</row>
    <row r="23" spans="1:26" ht="12.75" customHeight="1" x14ac:dyDescent="0.25">
      <c r="A23" s="446" t="s">
        <v>679</v>
      </c>
      <c r="B23" s="447" t="s">
        <v>680</v>
      </c>
      <c r="C23" s="450">
        <v>3.0999999999999999E-3</v>
      </c>
      <c r="D23" s="449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</row>
    <row r="24" spans="1:26" ht="12.75" customHeight="1" x14ac:dyDescent="0.25">
      <c r="A24" s="446" t="s">
        <v>681</v>
      </c>
      <c r="B24" s="447" t="s">
        <v>682</v>
      </c>
      <c r="C24" s="450">
        <v>1.66E-2</v>
      </c>
      <c r="D24" s="449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</row>
    <row r="25" spans="1:26" ht="12.75" customHeight="1" x14ac:dyDescent="0.25">
      <c r="A25" s="446" t="s">
        <v>683</v>
      </c>
      <c r="B25" s="451" t="s">
        <v>684</v>
      </c>
      <c r="C25" s="452">
        <f>SUM(C19:C24)</f>
        <v>0.16200000000000001</v>
      </c>
      <c r="D25" s="456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</row>
    <row r="26" spans="1:26" ht="12.75" customHeight="1" x14ac:dyDescent="0.25">
      <c r="A26" s="453"/>
      <c r="B26" s="454"/>
      <c r="C26" s="455"/>
      <c r="D26" s="456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</row>
    <row r="27" spans="1:26" ht="12.75" customHeight="1" x14ac:dyDescent="0.25">
      <c r="A27" s="446" t="s">
        <v>685</v>
      </c>
      <c r="B27" s="447" t="s">
        <v>686</v>
      </c>
      <c r="C27" s="450">
        <f>ROUND(('8.CAGED'!C33) *'8.CAGED'!C26/'8.CAGED'!C29,4)</f>
        <v>3.2099999999999997E-2</v>
      </c>
      <c r="D27" s="449"/>
      <c r="E27" s="457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</row>
    <row r="28" spans="1:26" ht="12.75" customHeight="1" x14ac:dyDescent="0.25">
      <c r="A28" s="446" t="s">
        <v>687</v>
      </c>
      <c r="B28" s="447" t="s">
        <v>688</v>
      </c>
      <c r="C28" s="450">
        <f>ROUND(IF('8.CAGED'!C28&gt;12,12/'8.CAGED'!C28*0.1111,0.1111),4)</f>
        <v>6.0900000000000003E-2</v>
      </c>
      <c r="D28" s="449"/>
      <c r="E28" s="125"/>
      <c r="F28" s="125"/>
      <c r="G28" s="125"/>
      <c r="H28" s="458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5"/>
    </row>
    <row r="29" spans="1:26" ht="12.75" customHeight="1" x14ac:dyDescent="0.25">
      <c r="A29" s="446" t="s">
        <v>689</v>
      </c>
      <c r="B29" s="447" t="s">
        <v>690</v>
      </c>
      <c r="C29" s="450">
        <f>C27*C28</f>
        <v>1.9548899999999999E-3</v>
      </c>
      <c r="D29" s="449"/>
      <c r="E29" s="457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</row>
    <row r="30" spans="1:26" ht="12.75" customHeight="1" x14ac:dyDescent="0.25">
      <c r="A30" s="446" t="s">
        <v>691</v>
      </c>
      <c r="B30" s="447" t="s">
        <v>692</v>
      </c>
      <c r="C30" s="450">
        <f>ROUND(('8.CAGED'!C29+'8.CAGED'!C30+'8.CAGED'!C32)/'8.CAGED'!C27*'8.CAGED'!C34*'8.CAGED'!C35*'8.CAGED'!C26/'8.CAGED'!C29,4)</f>
        <v>2.2700000000000001E-2</v>
      </c>
      <c r="D30" s="449"/>
      <c r="E30" s="125"/>
      <c r="F30" s="125"/>
      <c r="G30" s="457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</row>
    <row r="31" spans="1:26" ht="12.75" customHeight="1" x14ac:dyDescent="0.25">
      <c r="A31" s="446" t="s">
        <v>693</v>
      </c>
      <c r="B31" s="447" t="s">
        <v>694</v>
      </c>
      <c r="C31" s="450">
        <f>ROUND(('8.CAGED'!C31/'8.CAGED'!C29)*'8.CAGED'!C26/12,4)</f>
        <v>2.3999999999999998E-3</v>
      </c>
      <c r="D31" s="449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</row>
    <row r="32" spans="1:26" ht="12.75" customHeight="1" x14ac:dyDescent="0.25">
      <c r="A32" s="446" t="s">
        <v>695</v>
      </c>
      <c r="B32" s="451" t="s">
        <v>696</v>
      </c>
      <c r="C32" s="452">
        <f>SUM(C27:C31)</f>
        <v>0.12005489</v>
      </c>
      <c r="D32" s="456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</row>
    <row r="33" spans="1:26" ht="12.75" customHeight="1" x14ac:dyDescent="0.25">
      <c r="A33" s="453"/>
      <c r="B33" s="454"/>
      <c r="C33" s="455"/>
      <c r="D33" s="456"/>
      <c r="E33" s="125"/>
      <c r="F33" s="125"/>
      <c r="G33" s="125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5"/>
      <c r="Z33" s="125"/>
    </row>
    <row r="34" spans="1:26" ht="12.75" customHeight="1" x14ac:dyDescent="0.25">
      <c r="A34" s="446" t="s">
        <v>697</v>
      </c>
      <c r="B34" s="447" t="s">
        <v>698</v>
      </c>
      <c r="C34" s="450">
        <f>ROUND(C17*C25,4)</f>
        <v>5.96E-2</v>
      </c>
      <c r="D34" s="449"/>
      <c r="E34" s="125"/>
      <c r="F34" s="125"/>
      <c r="G34" s="125"/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  <c r="V34" s="125"/>
      <c r="W34" s="125"/>
      <c r="X34" s="125"/>
      <c r="Y34" s="125"/>
      <c r="Z34" s="125"/>
    </row>
    <row r="35" spans="1:26" ht="12.75" customHeight="1" x14ac:dyDescent="0.25">
      <c r="A35" s="446" t="s">
        <v>699</v>
      </c>
      <c r="B35" s="459" t="s">
        <v>700</v>
      </c>
      <c r="C35" s="450">
        <f>ROUND((C27*C16),4)</f>
        <v>2.5999999999999999E-3</v>
      </c>
      <c r="D35" s="449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25"/>
      <c r="Z35" s="125"/>
    </row>
    <row r="36" spans="1:26" ht="12.75" customHeight="1" x14ac:dyDescent="0.25">
      <c r="A36" s="446" t="s">
        <v>701</v>
      </c>
      <c r="B36" s="451" t="s">
        <v>702</v>
      </c>
      <c r="C36" s="452">
        <f>SUM(C34:C35)</f>
        <v>6.2199999999999998E-2</v>
      </c>
      <c r="D36" s="456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</row>
    <row r="37" spans="1:26" ht="12.75" customHeight="1" x14ac:dyDescent="0.25">
      <c r="A37" s="460"/>
      <c r="B37" s="461" t="s">
        <v>703</v>
      </c>
      <c r="C37" s="462">
        <f>C36+C32+C25+C17</f>
        <v>0.71225489000000008</v>
      </c>
      <c r="D37" s="456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</row>
    <row r="38" spans="1:26" ht="12.75" customHeight="1" x14ac:dyDescent="0.25">
      <c r="A38" s="449"/>
      <c r="B38" s="463"/>
      <c r="C38" s="464"/>
      <c r="D38" s="46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</row>
    <row r="39" spans="1:26" ht="12.75" customHeight="1" x14ac:dyDescent="0.25">
      <c r="A39" s="449"/>
      <c r="B39" s="449"/>
      <c r="C39" s="466"/>
      <c r="D39" s="467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</row>
    <row r="40" spans="1:26" ht="12.75" customHeight="1" x14ac:dyDescent="0.25">
      <c r="A40" s="125"/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</row>
    <row r="41" spans="1:26" ht="12.75" customHeight="1" x14ac:dyDescent="0.25">
      <c r="A41" s="125"/>
      <c r="B41" s="125"/>
      <c r="C41" s="125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</row>
    <row r="42" spans="1:26" ht="12.75" customHeight="1" x14ac:dyDescent="0.25">
      <c r="A42" s="125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</row>
    <row r="43" spans="1:26" ht="12.75" customHeight="1" x14ac:dyDescent="0.25">
      <c r="A43" s="125"/>
      <c r="B43" s="125"/>
      <c r="C43" s="125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</row>
    <row r="44" spans="1:26" ht="12.75" customHeight="1" x14ac:dyDescent="0.25">
      <c r="A44" s="125"/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</row>
    <row r="45" spans="1:26" ht="12.75" customHeight="1" x14ac:dyDescent="0.25">
      <c r="A45" s="125"/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</row>
    <row r="46" spans="1:26" ht="12.75" customHeight="1" x14ac:dyDescent="0.25">
      <c r="A46" s="125"/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</row>
    <row r="47" spans="1:26" ht="12.75" customHeight="1" x14ac:dyDescent="0.25">
      <c r="A47" s="125"/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</row>
    <row r="48" spans="1:26" ht="12.75" customHeight="1" x14ac:dyDescent="0.25">
      <c r="A48" s="125"/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</row>
    <row r="49" spans="1:26" ht="12.75" customHeight="1" x14ac:dyDescent="0.25">
      <c r="A49" s="125"/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</row>
    <row r="50" spans="1:26" ht="12.75" customHeight="1" x14ac:dyDescent="0.25">
      <c r="A50" s="125"/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</row>
    <row r="51" spans="1:26" ht="12.75" customHeight="1" x14ac:dyDescent="0.25">
      <c r="A51" s="125"/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</row>
    <row r="52" spans="1:26" ht="12.75" customHeight="1" x14ac:dyDescent="0.25">
      <c r="A52" s="125"/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</row>
    <row r="53" spans="1:26" ht="12.7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</row>
    <row r="54" spans="1:26" ht="12.75" customHeight="1" x14ac:dyDescent="0.25">
      <c r="A54" s="125"/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</row>
    <row r="55" spans="1:26" ht="12.75" customHeight="1" x14ac:dyDescent="0.25">
      <c r="A55" s="125"/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</row>
    <row r="56" spans="1:26" ht="12.75" customHeight="1" x14ac:dyDescent="0.25">
      <c r="A56" s="125"/>
      <c r="B56" s="125"/>
      <c r="C56" s="125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25"/>
      <c r="Z56" s="125"/>
    </row>
    <row r="57" spans="1:26" ht="12.75" customHeight="1" x14ac:dyDescent="0.25">
      <c r="A57" s="125"/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</row>
    <row r="58" spans="1:26" ht="12.75" customHeight="1" x14ac:dyDescent="0.25">
      <c r="A58" s="125"/>
      <c r="B58" s="125"/>
      <c r="C58" s="125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125"/>
      <c r="X58" s="125"/>
      <c r="Y58" s="125"/>
      <c r="Z58" s="125"/>
    </row>
    <row r="59" spans="1:26" ht="12.75" customHeight="1" x14ac:dyDescent="0.25">
      <c r="A59" s="125"/>
      <c r="B59" s="125"/>
      <c r="C59" s="125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</row>
    <row r="60" spans="1:26" ht="12.75" customHeight="1" x14ac:dyDescent="0.25">
      <c r="A60" s="125"/>
      <c r="B60" s="125"/>
      <c r="C60" s="125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125"/>
      <c r="Z60" s="125"/>
    </row>
    <row r="61" spans="1:26" ht="12.75" customHeight="1" x14ac:dyDescent="0.25">
      <c r="A61" s="125"/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</row>
    <row r="62" spans="1:26" ht="12.75" customHeight="1" x14ac:dyDescent="0.25">
      <c r="A62" s="125"/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</row>
    <row r="63" spans="1:26" ht="12.75" customHeight="1" x14ac:dyDescent="0.25">
      <c r="A63" s="125"/>
      <c r="B63" s="125"/>
      <c r="C63" s="125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</row>
    <row r="64" spans="1:26" ht="12.75" customHeight="1" x14ac:dyDescent="0.25">
      <c r="A64" s="125"/>
      <c r="B64" s="125"/>
      <c r="C64" s="125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</row>
    <row r="65" spans="1:26" ht="12.75" customHeight="1" x14ac:dyDescent="0.25">
      <c r="A65" s="125"/>
      <c r="B65" s="125"/>
      <c r="C65" s="125"/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</row>
    <row r="66" spans="1:26" ht="12.75" customHeight="1" x14ac:dyDescent="0.25">
      <c r="A66" s="125"/>
      <c r="B66" s="125"/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</row>
    <row r="67" spans="1:26" ht="12.75" customHeight="1" x14ac:dyDescent="0.25">
      <c r="A67" s="125"/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</row>
    <row r="68" spans="1:26" ht="12.75" customHeight="1" x14ac:dyDescent="0.25">
      <c r="A68" s="125"/>
      <c r="B68" s="125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</row>
    <row r="69" spans="1:26" ht="12.75" customHeight="1" x14ac:dyDescent="0.25">
      <c r="A69" s="125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</row>
    <row r="70" spans="1:26" ht="12.75" customHeight="1" x14ac:dyDescent="0.25">
      <c r="A70" s="125"/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5"/>
      <c r="T70" s="125"/>
      <c r="U70" s="125"/>
      <c r="V70" s="125"/>
      <c r="W70" s="125"/>
      <c r="X70" s="125"/>
      <c r="Y70" s="125"/>
      <c r="Z70" s="125"/>
    </row>
    <row r="71" spans="1:26" ht="12.75" customHeight="1" x14ac:dyDescent="0.25">
      <c r="A71" s="125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25"/>
      <c r="Y71" s="125"/>
      <c r="Z71" s="125"/>
    </row>
    <row r="72" spans="1:26" ht="12.75" customHeight="1" x14ac:dyDescent="0.25">
      <c r="A72" s="125"/>
      <c r="B72" s="125"/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</row>
    <row r="73" spans="1:26" ht="12.75" customHeight="1" x14ac:dyDescent="0.25">
      <c r="A73" s="125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</row>
    <row r="74" spans="1:26" ht="12.75" customHeight="1" x14ac:dyDescent="0.25">
      <c r="A74" s="125"/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</row>
    <row r="75" spans="1:26" ht="12.75" customHeight="1" x14ac:dyDescent="0.25">
      <c r="A75" s="125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  <c r="Z75" s="125"/>
    </row>
    <row r="76" spans="1:26" ht="12.75" customHeight="1" x14ac:dyDescent="0.25">
      <c r="A76" s="125"/>
      <c r="B76" s="125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25"/>
      <c r="Y76" s="125"/>
      <c r="Z76" s="125"/>
    </row>
    <row r="77" spans="1:26" ht="12.75" customHeight="1" x14ac:dyDescent="0.25">
      <c r="A77" s="125"/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25"/>
      <c r="Y77" s="125"/>
      <c r="Z77" s="125"/>
    </row>
    <row r="78" spans="1:26" ht="12.75" customHeight="1" x14ac:dyDescent="0.25">
      <c r="A78" s="125"/>
      <c r="B78" s="125"/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</row>
    <row r="79" spans="1:26" ht="12.75" customHeight="1" x14ac:dyDescent="0.25">
      <c r="A79" s="125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</row>
    <row r="80" spans="1:26" ht="12.75" customHeight="1" x14ac:dyDescent="0.25">
      <c r="A80" s="125"/>
      <c r="B80" s="125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</row>
    <row r="81" spans="1:26" ht="12.75" customHeight="1" x14ac:dyDescent="0.25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</row>
    <row r="82" spans="1:26" ht="12.75" customHeight="1" x14ac:dyDescent="0.25">
      <c r="A82" s="125"/>
      <c r="B82" s="125"/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</row>
    <row r="83" spans="1:26" ht="12.75" customHeight="1" x14ac:dyDescent="0.25">
      <c r="A83" s="125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25"/>
      <c r="Y83" s="125"/>
      <c r="Z83" s="125"/>
    </row>
    <row r="84" spans="1:26" ht="12.75" customHeight="1" x14ac:dyDescent="0.25">
      <c r="A84" s="125"/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</row>
    <row r="85" spans="1:26" ht="12.75" customHeight="1" x14ac:dyDescent="0.25">
      <c r="A85" s="125"/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</row>
    <row r="86" spans="1:26" ht="12.75" customHeight="1" x14ac:dyDescent="0.25">
      <c r="A86" s="125"/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</row>
    <row r="87" spans="1:26" ht="12.75" customHeight="1" x14ac:dyDescent="0.25">
      <c r="A87" s="125"/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</row>
    <row r="88" spans="1:26" ht="12.75" customHeight="1" x14ac:dyDescent="0.25">
      <c r="A88" s="125"/>
      <c r="B88" s="125"/>
      <c r="C88" s="125"/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25"/>
      <c r="Z88" s="125"/>
    </row>
    <row r="89" spans="1:26" ht="12.75" customHeight="1" x14ac:dyDescent="0.25">
      <c r="A89" s="125"/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</row>
    <row r="90" spans="1:26" ht="12.75" customHeight="1" x14ac:dyDescent="0.25">
      <c r="A90" s="125"/>
      <c r="B90" s="125"/>
      <c r="C90" s="125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</row>
    <row r="91" spans="1:26" ht="12.75" customHeight="1" x14ac:dyDescent="0.25">
      <c r="A91" s="125"/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</row>
    <row r="92" spans="1:26" ht="12.75" customHeight="1" x14ac:dyDescent="0.25">
      <c r="A92" s="125"/>
      <c r="B92" s="125"/>
      <c r="C92" s="125"/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</row>
    <row r="93" spans="1:26" ht="12.75" customHeight="1" x14ac:dyDescent="0.25">
      <c r="A93" s="125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</row>
    <row r="94" spans="1:26" ht="12.75" customHeight="1" x14ac:dyDescent="0.25">
      <c r="A94" s="125"/>
      <c r="B94" s="125"/>
      <c r="C94" s="125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</row>
    <row r="95" spans="1:26" ht="12.75" customHeight="1" x14ac:dyDescent="0.25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</row>
    <row r="96" spans="1:26" ht="12.75" customHeight="1" x14ac:dyDescent="0.25">
      <c r="A96" s="125"/>
      <c r="B96" s="125"/>
      <c r="C96" s="125"/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</row>
    <row r="97" spans="1:26" ht="12.75" customHeight="1" x14ac:dyDescent="0.25">
      <c r="A97" s="125"/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</row>
    <row r="98" spans="1:26" ht="12.75" customHeight="1" x14ac:dyDescent="0.25">
      <c r="A98" s="125"/>
      <c r="B98" s="125"/>
      <c r="C98" s="125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5"/>
      <c r="Y98" s="125"/>
      <c r="Z98" s="125"/>
    </row>
    <row r="99" spans="1:26" ht="12.75" customHeight="1" x14ac:dyDescent="0.25">
      <c r="A99" s="125"/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25"/>
      <c r="Y99" s="125"/>
      <c r="Z99" s="125"/>
    </row>
    <row r="100" spans="1:26" ht="12.75" customHeight="1" x14ac:dyDescent="0.25">
      <c r="A100" s="125"/>
      <c r="B100" s="125"/>
      <c r="C100" s="125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125"/>
      <c r="Z100" s="125"/>
    </row>
    <row r="101" spans="1:26" ht="12.75" customHeight="1" x14ac:dyDescent="0.25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</row>
    <row r="102" spans="1:26" ht="12.75" customHeight="1" x14ac:dyDescent="0.25">
      <c r="A102" s="125"/>
      <c r="B102" s="125"/>
      <c r="C102" s="125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</row>
    <row r="103" spans="1:26" ht="12.75" customHeight="1" x14ac:dyDescent="0.25">
      <c r="A103" s="125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25"/>
      <c r="V103" s="125"/>
      <c r="W103" s="125"/>
      <c r="X103" s="125"/>
      <c r="Y103" s="125"/>
      <c r="Z103" s="125"/>
    </row>
    <row r="104" spans="1:26" ht="12.75" customHeight="1" x14ac:dyDescent="0.25">
      <c r="A104" s="125"/>
      <c r="B104" s="125"/>
      <c r="C104" s="125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25"/>
      <c r="V104" s="125"/>
      <c r="W104" s="125"/>
      <c r="X104" s="125"/>
      <c r="Y104" s="125"/>
      <c r="Z104" s="125"/>
    </row>
    <row r="105" spans="1:26" ht="12.75" customHeight="1" x14ac:dyDescent="0.25">
      <c r="A105" s="125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5"/>
      <c r="M105" s="125"/>
      <c r="N105" s="125"/>
      <c r="O105" s="125"/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</row>
    <row r="106" spans="1:26" ht="12.75" customHeight="1" x14ac:dyDescent="0.25">
      <c r="A106" s="125"/>
      <c r="B106" s="125"/>
      <c r="C106" s="125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5"/>
      <c r="Y106" s="125"/>
      <c r="Z106" s="125"/>
    </row>
    <row r="107" spans="1:26" ht="12.75" customHeight="1" x14ac:dyDescent="0.25">
      <c r="A107" s="125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5"/>
      <c r="X107" s="125"/>
      <c r="Y107" s="125"/>
      <c r="Z107" s="125"/>
    </row>
    <row r="108" spans="1:26" ht="12.75" customHeight="1" x14ac:dyDescent="0.25">
      <c r="A108" s="125"/>
      <c r="B108" s="125"/>
      <c r="C108" s="125"/>
      <c r="D108" s="125"/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</row>
    <row r="109" spans="1:26" ht="12.75" customHeight="1" x14ac:dyDescent="0.25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</row>
    <row r="110" spans="1:26" ht="12.75" customHeight="1" x14ac:dyDescent="0.25">
      <c r="A110" s="125"/>
      <c r="B110" s="125"/>
      <c r="C110" s="125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</row>
    <row r="111" spans="1:26" ht="12.75" customHeight="1" x14ac:dyDescent="0.25">
      <c r="A111" s="125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</row>
    <row r="112" spans="1:26" ht="12.75" customHeight="1" x14ac:dyDescent="0.25">
      <c r="A112" s="125"/>
      <c r="B112" s="125"/>
      <c r="C112" s="125"/>
      <c r="D112" s="125"/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25"/>
      <c r="V112" s="125"/>
      <c r="W112" s="125"/>
      <c r="X112" s="125"/>
      <c r="Y112" s="125"/>
      <c r="Z112" s="125"/>
    </row>
    <row r="113" spans="1:26" ht="12.75" customHeight="1" x14ac:dyDescent="0.25">
      <c r="A113" s="125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</row>
    <row r="114" spans="1:26" ht="12.75" customHeight="1" x14ac:dyDescent="0.25">
      <c r="A114" s="125"/>
      <c r="B114" s="125"/>
      <c r="C114" s="125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</row>
    <row r="115" spans="1:26" ht="12.75" customHeight="1" x14ac:dyDescent="0.25">
      <c r="A115" s="125"/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  <c r="T115" s="125"/>
      <c r="U115" s="125"/>
      <c r="V115" s="125"/>
      <c r="W115" s="125"/>
      <c r="X115" s="125"/>
      <c r="Y115" s="125"/>
      <c r="Z115" s="125"/>
    </row>
    <row r="116" spans="1:26" ht="12.75" customHeight="1" x14ac:dyDescent="0.25">
      <c r="A116" s="125"/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</row>
    <row r="117" spans="1:26" ht="12.75" customHeight="1" x14ac:dyDescent="0.25">
      <c r="A117" s="125"/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  <c r="T117" s="125"/>
      <c r="U117" s="125"/>
      <c r="V117" s="125"/>
      <c r="W117" s="125"/>
      <c r="X117" s="125"/>
      <c r="Y117" s="125"/>
      <c r="Z117" s="125"/>
    </row>
    <row r="118" spans="1:26" ht="12.75" customHeight="1" x14ac:dyDescent="0.25">
      <c r="A118" s="125"/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</row>
    <row r="119" spans="1:26" ht="12.75" customHeight="1" x14ac:dyDescent="0.25">
      <c r="A119" s="125"/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</row>
    <row r="120" spans="1:26" ht="12.75" customHeight="1" x14ac:dyDescent="0.25">
      <c r="A120" s="125"/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</row>
    <row r="121" spans="1:26" ht="12.75" customHeight="1" x14ac:dyDescent="0.25">
      <c r="A121" s="125"/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</row>
    <row r="122" spans="1:26" ht="12.75" customHeight="1" x14ac:dyDescent="0.25">
      <c r="A122" s="125"/>
      <c r="B122" s="125"/>
      <c r="C122" s="125"/>
      <c r="D122" s="125"/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25"/>
      <c r="Y122" s="125"/>
      <c r="Z122" s="125"/>
    </row>
    <row r="123" spans="1:26" ht="12.75" customHeight="1" x14ac:dyDescent="0.25">
      <c r="A123" s="125"/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25"/>
      <c r="Y123" s="125"/>
      <c r="Z123" s="125"/>
    </row>
    <row r="124" spans="1:26" ht="12.75" customHeight="1" x14ac:dyDescent="0.25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  <c r="T124" s="125"/>
      <c r="U124" s="125"/>
      <c r="V124" s="125"/>
      <c r="W124" s="125"/>
      <c r="X124" s="125"/>
      <c r="Y124" s="125"/>
      <c r="Z124" s="125"/>
    </row>
    <row r="125" spans="1:26" ht="12.75" customHeight="1" x14ac:dyDescent="0.25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  <c r="X125" s="125"/>
      <c r="Y125" s="125"/>
      <c r="Z125" s="125"/>
    </row>
    <row r="126" spans="1:26" ht="12.75" customHeight="1" x14ac:dyDescent="0.25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5"/>
      <c r="O126" s="125"/>
      <c r="P126" s="125"/>
      <c r="Q126" s="125"/>
      <c r="R126" s="125"/>
      <c r="S126" s="125"/>
      <c r="T126" s="125"/>
      <c r="U126" s="125"/>
      <c r="V126" s="125"/>
      <c r="W126" s="125"/>
      <c r="X126" s="125"/>
      <c r="Y126" s="125"/>
      <c r="Z126" s="125"/>
    </row>
    <row r="127" spans="1:26" ht="12.75" customHeight="1" x14ac:dyDescent="0.25">
      <c r="A127" s="125"/>
      <c r="B127" s="125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25"/>
      <c r="Y127" s="125"/>
      <c r="Z127" s="125"/>
    </row>
    <row r="128" spans="1:26" ht="12.75" customHeight="1" x14ac:dyDescent="0.25">
      <c r="A128" s="125"/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5"/>
      <c r="O128" s="125"/>
      <c r="P128" s="125"/>
      <c r="Q128" s="125"/>
      <c r="R128" s="125"/>
      <c r="S128" s="125"/>
      <c r="T128" s="125"/>
      <c r="U128" s="125"/>
      <c r="V128" s="125"/>
      <c r="W128" s="125"/>
      <c r="X128" s="125"/>
      <c r="Y128" s="125"/>
      <c r="Z128" s="125"/>
    </row>
    <row r="129" spans="1:26" ht="12.75" customHeight="1" x14ac:dyDescent="0.25">
      <c r="A129" s="125"/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</row>
    <row r="130" spans="1:26" ht="12.75" customHeight="1" x14ac:dyDescent="0.25">
      <c r="A130" s="125"/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</row>
    <row r="131" spans="1:26" ht="12.75" customHeight="1" x14ac:dyDescent="0.25">
      <c r="A131" s="125"/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</row>
    <row r="132" spans="1:26" ht="12.75" customHeight="1" x14ac:dyDescent="0.25">
      <c r="A132" s="125"/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</row>
    <row r="133" spans="1:26" ht="12.75" customHeight="1" x14ac:dyDescent="0.25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</row>
    <row r="134" spans="1:26" ht="12.75" customHeight="1" x14ac:dyDescent="0.25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</row>
    <row r="135" spans="1:26" ht="12.75" customHeight="1" x14ac:dyDescent="0.25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</row>
    <row r="136" spans="1:26" ht="12.75" customHeight="1" x14ac:dyDescent="0.25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  <c r="V136" s="125"/>
      <c r="W136" s="125"/>
      <c r="X136" s="125"/>
      <c r="Y136" s="125"/>
      <c r="Z136" s="125"/>
    </row>
    <row r="137" spans="1:26" ht="12.75" customHeight="1" x14ac:dyDescent="0.25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</row>
    <row r="138" spans="1:26" ht="12.75" customHeight="1" x14ac:dyDescent="0.25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5"/>
      <c r="U138" s="125"/>
      <c r="V138" s="125"/>
      <c r="W138" s="125"/>
      <c r="X138" s="125"/>
      <c r="Y138" s="125"/>
      <c r="Z138" s="125"/>
    </row>
    <row r="139" spans="1:26" ht="12.75" customHeight="1" x14ac:dyDescent="0.25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  <c r="T139" s="125"/>
      <c r="U139" s="125"/>
      <c r="V139" s="125"/>
      <c r="W139" s="125"/>
      <c r="X139" s="125"/>
      <c r="Y139" s="125"/>
      <c r="Z139" s="125"/>
    </row>
    <row r="140" spans="1:26" ht="12.75" customHeight="1" x14ac:dyDescent="0.25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5"/>
      <c r="U140" s="125"/>
      <c r="V140" s="125"/>
      <c r="W140" s="125"/>
      <c r="X140" s="125"/>
      <c r="Y140" s="125"/>
      <c r="Z140" s="125"/>
    </row>
    <row r="141" spans="1:26" ht="12.75" customHeight="1" x14ac:dyDescent="0.25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</row>
    <row r="142" spans="1:26" ht="12.75" customHeight="1" x14ac:dyDescent="0.25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25"/>
      <c r="Y142" s="125"/>
      <c r="Z142" s="125"/>
    </row>
    <row r="143" spans="1:26" ht="12.75" customHeight="1" x14ac:dyDescent="0.25">
      <c r="A143" s="125"/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5"/>
      <c r="O143" s="125"/>
      <c r="P143" s="125"/>
      <c r="Q143" s="125"/>
      <c r="R143" s="125"/>
      <c r="S143" s="125"/>
      <c r="T143" s="125"/>
      <c r="U143" s="125"/>
      <c r="V143" s="125"/>
      <c r="W143" s="125"/>
      <c r="X143" s="125"/>
      <c r="Y143" s="125"/>
      <c r="Z143" s="125"/>
    </row>
    <row r="144" spans="1:26" ht="12.75" customHeight="1" x14ac:dyDescent="0.25">
      <c r="A144" s="125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5"/>
      <c r="U144" s="125"/>
      <c r="V144" s="125"/>
      <c r="W144" s="125"/>
      <c r="X144" s="125"/>
      <c r="Y144" s="125"/>
      <c r="Z144" s="125"/>
    </row>
    <row r="145" spans="1:26" ht="12.75" customHeight="1" x14ac:dyDescent="0.25">
      <c r="A145" s="125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5"/>
      <c r="W145" s="125"/>
      <c r="X145" s="125"/>
      <c r="Y145" s="125"/>
      <c r="Z145" s="125"/>
    </row>
    <row r="146" spans="1:26" ht="12.75" customHeight="1" x14ac:dyDescent="0.25">
      <c r="A146" s="125"/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</row>
    <row r="147" spans="1:26" ht="12.75" customHeight="1" x14ac:dyDescent="0.25">
      <c r="A147" s="125"/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25"/>
      <c r="Y147" s="125"/>
      <c r="Z147" s="125"/>
    </row>
    <row r="148" spans="1:26" ht="12.75" customHeight="1" x14ac:dyDescent="0.25">
      <c r="A148" s="125"/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25"/>
      <c r="X148" s="125"/>
      <c r="Y148" s="125"/>
      <c r="Z148" s="125"/>
    </row>
    <row r="149" spans="1:26" ht="12.75" customHeight="1" x14ac:dyDescent="0.25">
      <c r="A149" s="125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25"/>
      <c r="Y149" s="125"/>
      <c r="Z149" s="125"/>
    </row>
    <row r="150" spans="1:26" ht="12.75" customHeight="1" x14ac:dyDescent="0.25">
      <c r="A150" s="125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25"/>
      <c r="Y150" s="125"/>
      <c r="Z150" s="125"/>
    </row>
    <row r="151" spans="1:26" ht="12.75" customHeight="1" x14ac:dyDescent="0.25">
      <c r="A151" s="125"/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25"/>
      <c r="Y151" s="125"/>
      <c r="Z151" s="125"/>
    </row>
    <row r="152" spans="1:26" ht="12.75" customHeight="1" x14ac:dyDescent="0.25">
      <c r="A152" s="125"/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25"/>
      <c r="Y152" s="125"/>
      <c r="Z152" s="125"/>
    </row>
    <row r="153" spans="1:26" ht="12.75" customHeight="1" x14ac:dyDescent="0.25">
      <c r="A153" s="125"/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5"/>
      <c r="O153" s="125"/>
      <c r="P153" s="125"/>
      <c r="Q153" s="125"/>
      <c r="R153" s="125"/>
      <c r="S153" s="125"/>
      <c r="T153" s="125"/>
      <c r="U153" s="125"/>
      <c r="V153" s="125"/>
      <c r="W153" s="125"/>
      <c r="X153" s="125"/>
      <c r="Y153" s="125"/>
      <c r="Z153" s="125"/>
    </row>
    <row r="154" spans="1:26" ht="12.75" customHeight="1" x14ac:dyDescent="0.25">
      <c r="A154" s="125"/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5"/>
      <c r="O154" s="125"/>
      <c r="P154" s="125"/>
      <c r="Q154" s="125"/>
      <c r="R154" s="125"/>
      <c r="S154" s="125"/>
      <c r="T154" s="125"/>
      <c r="U154" s="125"/>
      <c r="V154" s="125"/>
      <c r="W154" s="125"/>
      <c r="X154" s="125"/>
      <c r="Y154" s="125"/>
      <c r="Z154" s="125"/>
    </row>
    <row r="155" spans="1:26" ht="12.75" customHeight="1" x14ac:dyDescent="0.25">
      <c r="A155" s="125"/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5"/>
      <c r="O155" s="125"/>
      <c r="P155" s="125"/>
      <c r="Q155" s="125"/>
      <c r="R155" s="125"/>
      <c r="S155" s="125"/>
      <c r="T155" s="125"/>
      <c r="U155" s="125"/>
      <c r="V155" s="125"/>
      <c r="W155" s="125"/>
      <c r="X155" s="125"/>
      <c r="Y155" s="125"/>
      <c r="Z155" s="125"/>
    </row>
    <row r="156" spans="1:26" ht="12.75" customHeight="1" x14ac:dyDescent="0.25">
      <c r="A156" s="125"/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5"/>
      <c r="O156" s="125"/>
      <c r="P156" s="125"/>
      <c r="Q156" s="125"/>
      <c r="R156" s="125"/>
      <c r="S156" s="125"/>
      <c r="T156" s="125"/>
      <c r="U156" s="125"/>
      <c r="V156" s="125"/>
      <c r="W156" s="125"/>
      <c r="X156" s="125"/>
      <c r="Y156" s="125"/>
      <c r="Z156" s="125"/>
    </row>
    <row r="157" spans="1:26" ht="12.75" customHeight="1" x14ac:dyDescent="0.25">
      <c r="A157" s="125"/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5"/>
      <c r="O157" s="125"/>
      <c r="P157" s="125"/>
      <c r="Q157" s="125"/>
      <c r="R157" s="125"/>
      <c r="S157" s="125"/>
      <c r="T157" s="125"/>
      <c r="U157" s="125"/>
      <c r="V157" s="125"/>
      <c r="W157" s="125"/>
      <c r="X157" s="125"/>
      <c r="Y157" s="125"/>
      <c r="Z157" s="125"/>
    </row>
    <row r="158" spans="1:26" ht="12.75" customHeight="1" x14ac:dyDescent="0.25">
      <c r="A158" s="125"/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5"/>
      <c r="O158" s="125"/>
      <c r="P158" s="125"/>
      <c r="Q158" s="125"/>
      <c r="R158" s="125"/>
      <c r="S158" s="125"/>
      <c r="T158" s="125"/>
      <c r="U158" s="125"/>
      <c r="V158" s="125"/>
      <c r="W158" s="125"/>
      <c r="X158" s="125"/>
      <c r="Y158" s="125"/>
      <c r="Z158" s="125"/>
    </row>
    <row r="159" spans="1:26" ht="12.75" customHeight="1" x14ac:dyDescent="0.25">
      <c r="A159" s="125"/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5"/>
      <c r="U159" s="125"/>
      <c r="V159" s="125"/>
      <c r="W159" s="125"/>
      <c r="X159" s="125"/>
      <c r="Y159" s="125"/>
      <c r="Z159" s="125"/>
    </row>
    <row r="160" spans="1:26" ht="12.75" customHeight="1" x14ac:dyDescent="0.25">
      <c r="A160" s="125"/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  <c r="T160" s="125"/>
      <c r="U160" s="125"/>
      <c r="V160" s="125"/>
      <c r="W160" s="125"/>
      <c r="X160" s="125"/>
      <c r="Y160" s="125"/>
      <c r="Z160" s="125"/>
    </row>
    <row r="161" spans="1:26" ht="12.75" customHeight="1" x14ac:dyDescent="0.25">
      <c r="A161" s="125"/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5"/>
      <c r="O161" s="125"/>
      <c r="P161" s="125"/>
      <c r="Q161" s="125"/>
      <c r="R161" s="125"/>
      <c r="S161" s="125"/>
      <c r="T161" s="125"/>
      <c r="U161" s="125"/>
      <c r="V161" s="125"/>
      <c r="W161" s="125"/>
      <c r="X161" s="125"/>
      <c r="Y161" s="125"/>
      <c r="Z161" s="125"/>
    </row>
    <row r="162" spans="1:26" ht="12.75" customHeight="1" x14ac:dyDescent="0.25">
      <c r="A162" s="125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  <c r="T162" s="125"/>
      <c r="U162" s="125"/>
      <c r="V162" s="125"/>
      <c r="W162" s="125"/>
      <c r="X162" s="125"/>
      <c r="Y162" s="125"/>
      <c r="Z162" s="125"/>
    </row>
    <row r="163" spans="1:26" ht="12.75" customHeight="1" x14ac:dyDescent="0.25">
      <c r="A163" s="125"/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5"/>
      <c r="O163" s="125"/>
      <c r="P163" s="125"/>
      <c r="Q163" s="125"/>
      <c r="R163" s="125"/>
      <c r="S163" s="125"/>
      <c r="T163" s="125"/>
      <c r="U163" s="125"/>
      <c r="V163" s="125"/>
      <c r="W163" s="125"/>
      <c r="X163" s="125"/>
      <c r="Y163" s="125"/>
      <c r="Z163" s="125"/>
    </row>
    <row r="164" spans="1:26" ht="12.75" customHeight="1" x14ac:dyDescent="0.25">
      <c r="A164" s="125"/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5"/>
      <c r="O164" s="125"/>
      <c r="P164" s="125"/>
      <c r="Q164" s="125"/>
      <c r="R164" s="125"/>
      <c r="S164" s="125"/>
      <c r="T164" s="125"/>
      <c r="U164" s="125"/>
      <c r="V164" s="125"/>
      <c r="W164" s="125"/>
      <c r="X164" s="125"/>
      <c r="Y164" s="125"/>
      <c r="Z164" s="125"/>
    </row>
    <row r="165" spans="1:26" ht="12.75" customHeight="1" x14ac:dyDescent="0.25">
      <c r="A165" s="125"/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  <c r="T165" s="125"/>
      <c r="U165" s="125"/>
      <c r="V165" s="125"/>
      <c r="W165" s="125"/>
      <c r="X165" s="125"/>
      <c r="Y165" s="125"/>
      <c r="Z165" s="125"/>
    </row>
    <row r="166" spans="1:26" ht="12.75" customHeight="1" x14ac:dyDescent="0.25">
      <c r="A166" s="125"/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5"/>
      <c r="O166" s="125"/>
      <c r="P166" s="125"/>
      <c r="Q166" s="125"/>
      <c r="R166" s="125"/>
      <c r="S166" s="125"/>
      <c r="T166" s="125"/>
      <c r="U166" s="125"/>
      <c r="V166" s="125"/>
      <c r="W166" s="125"/>
      <c r="X166" s="125"/>
      <c r="Y166" s="125"/>
      <c r="Z166" s="125"/>
    </row>
    <row r="167" spans="1:26" ht="12.75" customHeight="1" x14ac:dyDescent="0.25">
      <c r="A167" s="125"/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5"/>
      <c r="O167" s="125"/>
      <c r="P167" s="125"/>
      <c r="Q167" s="125"/>
      <c r="R167" s="125"/>
      <c r="S167" s="125"/>
      <c r="T167" s="125"/>
      <c r="U167" s="125"/>
      <c r="V167" s="125"/>
      <c r="W167" s="125"/>
      <c r="X167" s="125"/>
      <c r="Y167" s="125"/>
      <c r="Z167" s="125"/>
    </row>
    <row r="168" spans="1:26" ht="12.75" customHeight="1" x14ac:dyDescent="0.25">
      <c r="A168" s="125"/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5"/>
      <c r="O168" s="125"/>
      <c r="P168" s="125"/>
      <c r="Q168" s="125"/>
      <c r="R168" s="125"/>
      <c r="S168" s="125"/>
      <c r="T168" s="125"/>
      <c r="U168" s="125"/>
      <c r="V168" s="125"/>
      <c r="W168" s="125"/>
      <c r="X168" s="125"/>
      <c r="Y168" s="125"/>
      <c r="Z168" s="125"/>
    </row>
    <row r="169" spans="1:26" ht="12.75" customHeight="1" x14ac:dyDescent="0.25">
      <c r="A169" s="125"/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  <c r="T169" s="125"/>
      <c r="U169" s="125"/>
      <c r="V169" s="125"/>
      <c r="W169" s="125"/>
      <c r="X169" s="125"/>
      <c r="Y169" s="125"/>
      <c r="Z169" s="125"/>
    </row>
    <row r="170" spans="1:26" ht="12.75" customHeight="1" x14ac:dyDescent="0.25">
      <c r="A170" s="125"/>
      <c r="B170" s="125"/>
      <c r="C170" s="125"/>
      <c r="D170" s="125"/>
      <c r="E170" s="125"/>
      <c r="F170" s="125"/>
      <c r="G170" s="125"/>
      <c r="H170" s="125"/>
      <c r="I170" s="125"/>
      <c r="J170" s="125"/>
      <c r="K170" s="125"/>
      <c r="L170" s="125"/>
      <c r="M170" s="125"/>
      <c r="N170" s="125"/>
      <c r="O170" s="125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</row>
    <row r="171" spans="1:26" ht="12.75" customHeight="1" x14ac:dyDescent="0.25">
      <c r="A171" s="125"/>
      <c r="B171" s="125"/>
      <c r="C171" s="125"/>
      <c r="D171" s="125"/>
      <c r="E171" s="125"/>
      <c r="F171" s="125"/>
      <c r="G171" s="125"/>
      <c r="H171" s="125"/>
      <c r="I171" s="125"/>
      <c r="J171" s="125"/>
      <c r="K171" s="125"/>
      <c r="L171" s="125"/>
      <c r="M171" s="125"/>
      <c r="N171" s="125"/>
      <c r="O171" s="125"/>
      <c r="P171" s="125"/>
      <c r="Q171" s="125"/>
      <c r="R171" s="125"/>
      <c r="S171" s="125"/>
      <c r="T171" s="125"/>
      <c r="U171" s="125"/>
      <c r="V171" s="125"/>
      <c r="W171" s="125"/>
      <c r="X171" s="125"/>
      <c r="Y171" s="125"/>
      <c r="Z171" s="125"/>
    </row>
    <row r="172" spans="1:26" ht="12.75" customHeight="1" x14ac:dyDescent="0.25">
      <c r="A172" s="125"/>
      <c r="B172" s="125"/>
      <c r="C172" s="125"/>
      <c r="D172" s="125"/>
      <c r="E172" s="125"/>
      <c r="F172" s="125"/>
      <c r="G172" s="125"/>
      <c r="H172" s="125"/>
      <c r="I172" s="125"/>
      <c r="J172" s="125"/>
      <c r="K172" s="125"/>
      <c r="L172" s="125"/>
      <c r="M172" s="125"/>
      <c r="N172" s="125"/>
      <c r="O172" s="125"/>
      <c r="P172" s="125"/>
      <c r="Q172" s="125"/>
      <c r="R172" s="125"/>
      <c r="S172" s="125"/>
      <c r="T172" s="125"/>
      <c r="U172" s="125"/>
      <c r="V172" s="125"/>
      <c r="W172" s="125"/>
      <c r="X172" s="125"/>
      <c r="Y172" s="125"/>
      <c r="Z172" s="125"/>
    </row>
    <row r="173" spans="1:26" ht="12.75" customHeight="1" x14ac:dyDescent="0.25">
      <c r="A173" s="125"/>
      <c r="B173" s="125"/>
      <c r="C173" s="125"/>
      <c r="D173" s="125"/>
      <c r="E173" s="125"/>
      <c r="F173" s="125"/>
      <c r="G173" s="125"/>
      <c r="H173" s="125"/>
      <c r="I173" s="125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  <c r="T173" s="125"/>
      <c r="U173" s="125"/>
      <c r="V173" s="125"/>
      <c r="W173" s="125"/>
      <c r="X173" s="125"/>
      <c r="Y173" s="125"/>
      <c r="Z173" s="125"/>
    </row>
    <row r="174" spans="1:26" ht="12.75" customHeight="1" x14ac:dyDescent="0.25">
      <c r="A174" s="125"/>
      <c r="B174" s="125"/>
      <c r="C174" s="125"/>
      <c r="D174" s="125"/>
      <c r="E174" s="125"/>
      <c r="F174" s="125"/>
      <c r="G174" s="125"/>
      <c r="H174" s="125"/>
      <c r="I174" s="125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  <c r="T174" s="125"/>
      <c r="U174" s="125"/>
      <c r="V174" s="125"/>
      <c r="W174" s="125"/>
      <c r="X174" s="125"/>
      <c r="Y174" s="125"/>
      <c r="Z174" s="125"/>
    </row>
    <row r="175" spans="1:26" ht="12.75" customHeight="1" x14ac:dyDescent="0.25">
      <c r="A175" s="125"/>
      <c r="B175" s="125"/>
      <c r="C175" s="125"/>
      <c r="D175" s="125"/>
      <c r="E175" s="125"/>
      <c r="F175" s="125"/>
      <c r="G175" s="125"/>
      <c r="H175" s="125"/>
      <c r="I175" s="125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  <c r="T175" s="125"/>
      <c r="U175" s="125"/>
      <c r="V175" s="125"/>
      <c r="W175" s="125"/>
      <c r="X175" s="125"/>
      <c r="Y175" s="125"/>
      <c r="Z175" s="125"/>
    </row>
    <row r="176" spans="1:26" ht="12.75" customHeight="1" x14ac:dyDescent="0.25">
      <c r="A176" s="125"/>
      <c r="B176" s="125"/>
      <c r="C176" s="125"/>
      <c r="D176" s="125"/>
      <c r="E176" s="125"/>
      <c r="F176" s="125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25"/>
      <c r="Y176" s="125"/>
      <c r="Z176" s="125"/>
    </row>
    <row r="177" spans="1:26" ht="12.75" customHeight="1" x14ac:dyDescent="0.25">
      <c r="A177" s="125"/>
      <c r="B177" s="125"/>
      <c r="C177" s="125"/>
      <c r="D177" s="125"/>
      <c r="E177" s="125"/>
      <c r="F177" s="125"/>
      <c r="G177" s="125"/>
      <c r="H177" s="125"/>
      <c r="I177" s="125"/>
      <c r="J177" s="125"/>
      <c r="K177" s="125"/>
      <c r="L177" s="125"/>
      <c r="M177" s="125"/>
      <c r="N177" s="125"/>
      <c r="O177" s="125"/>
      <c r="P177" s="125"/>
      <c r="Q177" s="125"/>
      <c r="R177" s="125"/>
      <c r="S177" s="125"/>
      <c r="T177" s="125"/>
      <c r="U177" s="125"/>
      <c r="V177" s="125"/>
      <c r="W177" s="125"/>
      <c r="X177" s="125"/>
      <c r="Y177" s="125"/>
      <c r="Z177" s="125"/>
    </row>
    <row r="178" spans="1:26" ht="12.75" customHeight="1" x14ac:dyDescent="0.25">
      <c r="A178" s="125"/>
      <c r="B178" s="125"/>
      <c r="C178" s="125"/>
      <c r="D178" s="125"/>
      <c r="E178" s="125"/>
      <c r="F178" s="125"/>
      <c r="G178" s="125"/>
      <c r="H178" s="125"/>
      <c r="I178" s="125"/>
      <c r="J178" s="125"/>
      <c r="K178" s="125"/>
      <c r="L178" s="125"/>
      <c r="M178" s="125"/>
      <c r="N178" s="125"/>
      <c r="O178" s="125"/>
      <c r="P178" s="125"/>
      <c r="Q178" s="125"/>
      <c r="R178" s="125"/>
      <c r="S178" s="125"/>
      <c r="T178" s="125"/>
      <c r="U178" s="125"/>
      <c r="V178" s="125"/>
      <c r="W178" s="125"/>
      <c r="X178" s="125"/>
      <c r="Y178" s="125"/>
      <c r="Z178" s="125"/>
    </row>
    <row r="179" spans="1:26" ht="12.75" customHeight="1" x14ac:dyDescent="0.25">
      <c r="A179" s="125"/>
      <c r="B179" s="125"/>
      <c r="C179" s="125"/>
      <c r="D179" s="125"/>
      <c r="E179" s="125"/>
      <c r="F179" s="125"/>
      <c r="G179" s="125"/>
      <c r="H179" s="125"/>
      <c r="I179" s="125"/>
      <c r="J179" s="125"/>
      <c r="K179" s="125"/>
      <c r="L179" s="125"/>
      <c r="M179" s="125"/>
      <c r="N179" s="125"/>
      <c r="O179" s="125"/>
      <c r="P179" s="125"/>
      <c r="Q179" s="125"/>
      <c r="R179" s="125"/>
      <c r="S179" s="125"/>
      <c r="T179" s="125"/>
      <c r="U179" s="125"/>
      <c r="V179" s="125"/>
      <c r="W179" s="125"/>
      <c r="X179" s="125"/>
      <c r="Y179" s="125"/>
      <c r="Z179" s="125"/>
    </row>
    <row r="180" spans="1:26" ht="12.75" customHeight="1" x14ac:dyDescent="0.25">
      <c r="A180" s="125"/>
      <c r="B180" s="125"/>
      <c r="C180" s="125"/>
      <c r="D180" s="125"/>
      <c r="E180" s="125"/>
      <c r="F180" s="125"/>
      <c r="G180" s="125"/>
      <c r="H180" s="125"/>
      <c r="I180" s="125"/>
      <c r="J180" s="125"/>
      <c r="K180" s="125"/>
      <c r="L180" s="125"/>
      <c r="M180" s="125"/>
      <c r="N180" s="125"/>
      <c r="O180" s="125"/>
      <c r="P180" s="125"/>
      <c r="Q180" s="125"/>
      <c r="R180" s="125"/>
      <c r="S180" s="125"/>
      <c r="T180" s="125"/>
      <c r="U180" s="125"/>
      <c r="V180" s="125"/>
      <c r="W180" s="125"/>
      <c r="X180" s="125"/>
      <c r="Y180" s="125"/>
      <c r="Z180" s="125"/>
    </row>
    <row r="181" spans="1:26" ht="12.75" customHeight="1" x14ac:dyDescent="0.25">
      <c r="A181" s="125"/>
      <c r="B181" s="125"/>
      <c r="C181" s="125"/>
      <c r="D181" s="125"/>
      <c r="E181" s="125"/>
      <c r="F181" s="125"/>
      <c r="G181" s="125"/>
      <c r="H181" s="125"/>
      <c r="I181" s="125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  <c r="T181" s="125"/>
      <c r="U181" s="125"/>
      <c r="V181" s="125"/>
      <c r="W181" s="125"/>
      <c r="X181" s="125"/>
      <c r="Y181" s="125"/>
      <c r="Z181" s="125"/>
    </row>
    <row r="182" spans="1:26" ht="12.75" customHeight="1" x14ac:dyDescent="0.25">
      <c r="A182" s="125"/>
      <c r="B182" s="125"/>
      <c r="C182" s="125"/>
      <c r="D182" s="125"/>
      <c r="E182" s="125"/>
      <c r="F182" s="125"/>
      <c r="G182" s="125"/>
      <c r="H182" s="125"/>
      <c r="I182" s="125"/>
      <c r="J182" s="125"/>
      <c r="K182" s="125"/>
      <c r="L182" s="125"/>
      <c r="M182" s="125"/>
      <c r="N182" s="125"/>
      <c r="O182" s="125"/>
      <c r="P182" s="125"/>
      <c r="Q182" s="125"/>
      <c r="R182" s="125"/>
      <c r="S182" s="125"/>
      <c r="T182" s="125"/>
      <c r="U182" s="125"/>
      <c r="V182" s="125"/>
      <c r="W182" s="125"/>
      <c r="X182" s="125"/>
      <c r="Y182" s="125"/>
      <c r="Z182" s="125"/>
    </row>
    <row r="183" spans="1:26" ht="12.75" customHeight="1" x14ac:dyDescent="0.25">
      <c r="A183" s="125"/>
      <c r="B183" s="125"/>
      <c r="C183" s="125"/>
      <c r="D183" s="125"/>
      <c r="E183" s="125"/>
      <c r="F183" s="125"/>
      <c r="G183" s="125"/>
      <c r="H183" s="125"/>
      <c r="I183" s="125"/>
      <c r="J183" s="125"/>
      <c r="K183" s="125"/>
      <c r="L183" s="125"/>
      <c r="M183" s="125"/>
      <c r="N183" s="125"/>
      <c r="O183" s="125"/>
      <c r="P183" s="125"/>
      <c r="Q183" s="125"/>
      <c r="R183" s="125"/>
      <c r="S183" s="125"/>
      <c r="T183" s="125"/>
      <c r="U183" s="125"/>
      <c r="V183" s="125"/>
      <c r="W183" s="125"/>
      <c r="X183" s="125"/>
      <c r="Y183" s="125"/>
      <c r="Z183" s="125"/>
    </row>
    <row r="184" spans="1:26" ht="12.75" customHeight="1" x14ac:dyDescent="0.25">
      <c r="A184" s="125"/>
      <c r="B184" s="125"/>
      <c r="C184" s="125"/>
      <c r="D184" s="125"/>
      <c r="E184" s="125"/>
      <c r="F184" s="125"/>
      <c r="G184" s="125"/>
      <c r="H184" s="125"/>
      <c r="I184" s="125"/>
      <c r="J184" s="125"/>
      <c r="K184" s="125"/>
      <c r="L184" s="125"/>
      <c r="M184" s="125"/>
      <c r="N184" s="125"/>
      <c r="O184" s="125"/>
      <c r="P184" s="125"/>
      <c r="Q184" s="125"/>
      <c r="R184" s="125"/>
      <c r="S184" s="125"/>
      <c r="T184" s="125"/>
      <c r="U184" s="125"/>
      <c r="V184" s="125"/>
      <c r="W184" s="125"/>
      <c r="X184" s="125"/>
      <c r="Y184" s="125"/>
      <c r="Z184" s="125"/>
    </row>
    <row r="185" spans="1:26" ht="12.75" customHeight="1" x14ac:dyDescent="0.25">
      <c r="A185" s="125"/>
      <c r="B185" s="125"/>
      <c r="C185" s="125"/>
      <c r="D185" s="125"/>
      <c r="E185" s="125"/>
      <c r="F185" s="125"/>
      <c r="G185" s="125"/>
      <c r="H185" s="125"/>
      <c r="I185" s="125"/>
      <c r="J185" s="125"/>
      <c r="K185" s="125"/>
      <c r="L185" s="125"/>
      <c r="M185" s="125"/>
      <c r="N185" s="125"/>
      <c r="O185" s="125"/>
      <c r="P185" s="125"/>
      <c r="Q185" s="125"/>
      <c r="R185" s="125"/>
      <c r="S185" s="125"/>
      <c r="T185" s="125"/>
      <c r="U185" s="125"/>
      <c r="V185" s="125"/>
      <c r="W185" s="125"/>
      <c r="X185" s="125"/>
      <c r="Y185" s="125"/>
      <c r="Z185" s="125"/>
    </row>
    <row r="186" spans="1:26" ht="12.75" customHeight="1" x14ac:dyDescent="0.25">
      <c r="A186" s="125"/>
      <c r="B186" s="125"/>
      <c r="C186" s="125"/>
      <c r="D186" s="125"/>
      <c r="E186" s="125"/>
      <c r="F186" s="125"/>
      <c r="G186" s="125"/>
      <c r="H186" s="125"/>
      <c r="I186" s="125"/>
      <c r="J186" s="125"/>
      <c r="K186" s="125"/>
      <c r="L186" s="125"/>
      <c r="M186" s="125"/>
      <c r="N186" s="125"/>
      <c r="O186" s="125"/>
      <c r="P186" s="125"/>
      <c r="Q186" s="125"/>
      <c r="R186" s="125"/>
      <c r="S186" s="125"/>
      <c r="T186" s="125"/>
      <c r="U186" s="125"/>
      <c r="V186" s="125"/>
      <c r="W186" s="125"/>
      <c r="X186" s="125"/>
      <c r="Y186" s="125"/>
      <c r="Z186" s="125"/>
    </row>
    <row r="187" spans="1:26" ht="12.75" customHeight="1" x14ac:dyDescent="0.25">
      <c r="A187" s="125"/>
      <c r="B187" s="125"/>
      <c r="C187" s="125"/>
      <c r="D187" s="125"/>
      <c r="E187" s="125"/>
      <c r="F187" s="125"/>
      <c r="G187" s="125"/>
      <c r="H187" s="125"/>
      <c r="I187" s="125"/>
      <c r="J187" s="125"/>
      <c r="K187" s="125"/>
      <c r="L187" s="125"/>
      <c r="M187" s="125"/>
      <c r="N187" s="125"/>
      <c r="O187" s="125"/>
      <c r="P187" s="125"/>
      <c r="Q187" s="125"/>
      <c r="R187" s="125"/>
      <c r="S187" s="125"/>
      <c r="T187" s="125"/>
      <c r="U187" s="125"/>
      <c r="V187" s="125"/>
      <c r="W187" s="125"/>
      <c r="X187" s="125"/>
      <c r="Y187" s="125"/>
      <c r="Z187" s="125"/>
    </row>
    <row r="188" spans="1:26" ht="12.75" customHeight="1" x14ac:dyDescent="0.25">
      <c r="A188" s="125"/>
      <c r="B188" s="125"/>
      <c r="C188" s="125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125"/>
      <c r="Z188" s="125"/>
    </row>
    <row r="189" spans="1:26" ht="12.75" customHeight="1" x14ac:dyDescent="0.25">
      <c r="A189" s="125"/>
      <c r="B189" s="125"/>
      <c r="C189" s="125"/>
      <c r="D189" s="125"/>
      <c r="E189" s="125"/>
      <c r="F189" s="125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25"/>
      <c r="Y189" s="125"/>
      <c r="Z189" s="125"/>
    </row>
    <row r="190" spans="1:26" ht="12.75" customHeight="1" x14ac:dyDescent="0.25">
      <c r="A190" s="125"/>
      <c r="B190" s="125"/>
      <c r="C190" s="125"/>
      <c r="D190" s="125"/>
      <c r="E190" s="125"/>
      <c r="F190" s="125"/>
      <c r="G190" s="125"/>
      <c r="H190" s="125"/>
      <c r="I190" s="125"/>
      <c r="J190" s="125"/>
      <c r="K190" s="125"/>
      <c r="L190" s="125"/>
      <c r="M190" s="125"/>
      <c r="N190" s="125"/>
      <c r="O190" s="125"/>
      <c r="P190" s="125"/>
      <c r="Q190" s="125"/>
      <c r="R190" s="125"/>
      <c r="S190" s="125"/>
      <c r="T190" s="125"/>
      <c r="U190" s="125"/>
      <c r="V190" s="125"/>
      <c r="W190" s="125"/>
      <c r="X190" s="125"/>
      <c r="Y190" s="125"/>
      <c r="Z190" s="125"/>
    </row>
    <row r="191" spans="1:26" ht="12.75" customHeight="1" x14ac:dyDescent="0.25">
      <c r="A191" s="125"/>
      <c r="B191" s="125"/>
      <c r="C191" s="125"/>
      <c r="D191" s="125"/>
      <c r="E191" s="125"/>
      <c r="F191" s="125"/>
      <c r="G191" s="125"/>
      <c r="H191" s="125"/>
      <c r="I191" s="125"/>
      <c r="J191" s="125"/>
      <c r="K191" s="125"/>
      <c r="L191" s="125"/>
      <c r="M191" s="125"/>
      <c r="N191" s="125"/>
      <c r="O191" s="125"/>
      <c r="P191" s="125"/>
      <c r="Q191" s="125"/>
      <c r="R191" s="125"/>
      <c r="S191" s="125"/>
      <c r="T191" s="125"/>
      <c r="U191" s="125"/>
      <c r="V191" s="125"/>
      <c r="W191" s="125"/>
      <c r="X191" s="125"/>
      <c r="Y191" s="125"/>
      <c r="Z191" s="125"/>
    </row>
    <row r="192" spans="1:26" ht="12.75" customHeight="1" x14ac:dyDescent="0.25">
      <c r="A192" s="125"/>
      <c r="B192" s="125"/>
      <c r="C192" s="125"/>
      <c r="D192" s="125"/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125"/>
    </row>
    <row r="193" spans="1:26" ht="12.75" customHeight="1" x14ac:dyDescent="0.25">
      <c r="A193" s="125"/>
      <c r="B193" s="125"/>
      <c r="C193" s="125"/>
      <c r="D193" s="125"/>
      <c r="E193" s="125"/>
      <c r="F193" s="125"/>
      <c r="G193" s="125"/>
      <c r="H193" s="125"/>
      <c r="I193" s="125"/>
      <c r="J193" s="125"/>
      <c r="K193" s="125"/>
      <c r="L193" s="125"/>
      <c r="M193" s="125"/>
      <c r="N193" s="125"/>
      <c r="O193" s="125"/>
      <c r="P193" s="125"/>
      <c r="Q193" s="125"/>
      <c r="R193" s="125"/>
      <c r="S193" s="125"/>
      <c r="T193" s="125"/>
      <c r="U193" s="125"/>
      <c r="V193" s="125"/>
      <c r="W193" s="125"/>
      <c r="X193" s="125"/>
      <c r="Y193" s="125"/>
      <c r="Z193" s="125"/>
    </row>
    <row r="194" spans="1:26" ht="12.75" customHeight="1" x14ac:dyDescent="0.25">
      <c r="A194" s="125"/>
      <c r="B194" s="125"/>
      <c r="C194" s="125"/>
      <c r="D194" s="125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25"/>
      <c r="Y194" s="125"/>
      <c r="Z194" s="125"/>
    </row>
    <row r="195" spans="1:26" ht="12.75" customHeight="1" x14ac:dyDescent="0.25">
      <c r="A195" s="125"/>
      <c r="B195" s="125"/>
      <c r="C195" s="125"/>
      <c r="D195" s="125"/>
      <c r="E195" s="125"/>
      <c r="F195" s="125"/>
      <c r="G195" s="125"/>
      <c r="H195" s="125"/>
      <c r="I195" s="125"/>
      <c r="J195" s="125"/>
      <c r="K195" s="125"/>
      <c r="L195" s="125"/>
      <c r="M195" s="125"/>
      <c r="N195" s="125"/>
      <c r="O195" s="125"/>
      <c r="P195" s="125"/>
      <c r="Q195" s="125"/>
      <c r="R195" s="125"/>
      <c r="S195" s="125"/>
      <c r="T195" s="125"/>
      <c r="U195" s="125"/>
      <c r="V195" s="125"/>
      <c r="W195" s="125"/>
      <c r="X195" s="125"/>
      <c r="Y195" s="125"/>
      <c r="Z195" s="125"/>
    </row>
    <row r="196" spans="1:26" ht="12.75" customHeight="1" x14ac:dyDescent="0.25">
      <c r="A196" s="125"/>
      <c r="B196" s="125"/>
      <c r="C196" s="125"/>
      <c r="D196" s="125"/>
      <c r="E196" s="125"/>
      <c r="F196" s="125"/>
      <c r="G196" s="125"/>
      <c r="H196" s="125"/>
      <c r="I196" s="125"/>
      <c r="J196" s="125"/>
      <c r="K196" s="125"/>
      <c r="L196" s="125"/>
      <c r="M196" s="125"/>
      <c r="N196" s="125"/>
      <c r="O196" s="125"/>
      <c r="P196" s="125"/>
      <c r="Q196" s="125"/>
      <c r="R196" s="125"/>
      <c r="S196" s="125"/>
      <c r="T196" s="125"/>
      <c r="U196" s="125"/>
      <c r="V196" s="125"/>
      <c r="W196" s="125"/>
      <c r="X196" s="125"/>
      <c r="Y196" s="125"/>
      <c r="Z196" s="125"/>
    </row>
    <row r="197" spans="1:26" ht="12.75" customHeight="1" x14ac:dyDescent="0.25">
      <c r="A197" s="125"/>
      <c r="B197" s="125"/>
      <c r="C197" s="125"/>
      <c r="D197" s="125"/>
      <c r="E197" s="125"/>
      <c r="F197" s="125"/>
      <c r="G197" s="125"/>
      <c r="H197" s="125"/>
      <c r="I197" s="125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  <c r="T197" s="125"/>
      <c r="U197" s="125"/>
      <c r="V197" s="125"/>
      <c r="W197" s="125"/>
      <c r="X197" s="125"/>
      <c r="Y197" s="125"/>
      <c r="Z197" s="125"/>
    </row>
    <row r="198" spans="1:26" ht="12.75" customHeight="1" x14ac:dyDescent="0.25">
      <c r="A198" s="125"/>
      <c r="B198" s="125"/>
      <c r="C198" s="125"/>
      <c r="D198" s="125"/>
      <c r="E198" s="125"/>
      <c r="F198" s="125"/>
      <c r="G198" s="125"/>
      <c r="H198" s="125"/>
      <c r="I198" s="125"/>
      <c r="J198" s="125"/>
      <c r="K198" s="125"/>
      <c r="L198" s="125"/>
      <c r="M198" s="125"/>
      <c r="N198" s="125"/>
      <c r="O198" s="125"/>
      <c r="P198" s="125"/>
      <c r="Q198" s="125"/>
      <c r="R198" s="125"/>
      <c r="S198" s="125"/>
      <c r="T198" s="125"/>
      <c r="U198" s="125"/>
      <c r="V198" s="125"/>
      <c r="W198" s="125"/>
      <c r="X198" s="125"/>
      <c r="Y198" s="125"/>
      <c r="Z198" s="125"/>
    </row>
    <row r="199" spans="1:26" ht="12.75" customHeight="1" x14ac:dyDescent="0.25">
      <c r="A199" s="125"/>
      <c r="B199" s="125"/>
      <c r="C199" s="125"/>
      <c r="D199" s="125"/>
      <c r="E199" s="125"/>
      <c r="F199" s="125"/>
      <c r="G199" s="125"/>
      <c r="H199" s="125"/>
      <c r="I199" s="125"/>
      <c r="J199" s="125"/>
      <c r="K199" s="125"/>
      <c r="L199" s="125"/>
      <c r="M199" s="125"/>
      <c r="N199" s="125"/>
      <c r="O199" s="125"/>
      <c r="P199" s="125"/>
      <c r="Q199" s="125"/>
      <c r="R199" s="125"/>
      <c r="S199" s="125"/>
      <c r="T199" s="125"/>
      <c r="U199" s="125"/>
      <c r="V199" s="125"/>
      <c r="W199" s="125"/>
      <c r="X199" s="125"/>
      <c r="Y199" s="125"/>
      <c r="Z199" s="125"/>
    </row>
    <row r="200" spans="1:26" ht="12.75" customHeight="1" x14ac:dyDescent="0.25">
      <c r="A200" s="125"/>
      <c r="B200" s="125"/>
      <c r="C200" s="125"/>
      <c r="D200" s="125"/>
      <c r="E200" s="125"/>
      <c r="F200" s="125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25"/>
      <c r="Y200" s="125"/>
      <c r="Z200" s="125"/>
    </row>
    <row r="201" spans="1:26" ht="12.75" customHeight="1" x14ac:dyDescent="0.25">
      <c r="A201" s="125"/>
      <c r="B201" s="125"/>
      <c r="C201" s="125"/>
      <c r="D201" s="125"/>
      <c r="E201" s="125"/>
      <c r="F201" s="125"/>
      <c r="G201" s="125"/>
      <c r="H201" s="125"/>
      <c r="I201" s="125"/>
      <c r="J201" s="125"/>
      <c r="K201" s="125"/>
      <c r="L201" s="125"/>
      <c r="M201" s="125"/>
      <c r="N201" s="125"/>
      <c r="O201" s="125"/>
      <c r="P201" s="125"/>
      <c r="Q201" s="125"/>
      <c r="R201" s="125"/>
      <c r="S201" s="125"/>
      <c r="T201" s="125"/>
      <c r="U201" s="125"/>
      <c r="V201" s="125"/>
      <c r="W201" s="125"/>
      <c r="X201" s="125"/>
      <c r="Y201" s="125"/>
      <c r="Z201" s="125"/>
    </row>
    <row r="202" spans="1:26" ht="12.75" customHeight="1" x14ac:dyDescent="0.25">
      <c r="A202" s="125"/>
      <c r="B202" s="125"/>
      <c r="C202" s="125"/>
      <c r="D202" s="125"/>
      <c r="E202" s="125"/>
      <c r="F202" s="125"/>
      <c r="G202" s="125"/>
      <c r="H202" s="125"/>
      <c r="I202" s="125"/>
      <c r="J202" s="125"/>
      <c r="K202" s="125"/>
      <c r="L202" s="125"/>
      <c r="M202" s="125"/>
      <c r="N202" s="125"/>
      <c r="O202" s="125"/>
      <c r="P202" s="125"/>
      <c r="Q202" s="125"/>
      <c r="R202" s="125"/>
      <c r="S202" s="125"/>
      <c r="T202" s="125"/>
      <c r="U202" s="125"/>
      <c r="V202" s="125"/>
      <c r="W202" s="125"/>
      <c r="X202" s="125"/>
      <c r="Y202" s="125"/>
      <c r="Z202" s="125"/>
    </row>
    <row r="203" spans="1:26" ht="12.75" customHeight="1" x14ac:dyDescent="0.25">
      <c r="A203" s="125"/>
      <c r="B203" s="125"/>
      <c r="C203" s="125"/>
      <c r="D203" s="125"/>
      <c r="E203" s="125"/>
      <c r="F203" s="125"/>
      <c r="G203" s="125"/>
      <c r="H203" s="125"/>
      <c r="I203" s="125"/>
      <c r="J203" s="125"/>
      <c r="K203" s="125"/>
      <c r="L203" s="125"/>
      <c r="M203" s="125"/>
      <c r="N203" s="125"/>
      <c r="O203" s="125"/>
      <c r="P203" s="125"/>
      <c r="Q203" s="125"/>
      <c r="R203" s="125"/>
      <c r="S203" s="125"/>
      <c r="T203" s="125"/>
      <c r="U203" s="125"/>
      <c r="V203" s="125"/>
      <c r="W203" s="125"/>
      <c r="X203" s="125"/>
      <c r="Y203" s="125"/>
      <c r="Z203" s="125"/>
    </row>
    <row r="204" spans="1:26" ht="12.75" customHeight="1" x14ac:dyDescent="0.25">
      <c r="A204" s="125"/>
      <c r="B204" s="125"/>
      <c r="C204" s="125"/>
      <c r="D204" s="125"/>
      <c r="E204" s="125"/>
      <c r="F204" s="125"/>
      <c r="G204" s="125"/>
      <c r="H204" s="125"/>
      <c r="I204" s="125"/>
      <c r="J204" s="125"/>
      <c r="K204" s="125"/>
      <c r="L204" s="125"/>
      <c r="M204" s="125"/>
      <c r="N204" s="125"/>
      <c r="O204" s="125"/>
      <c r="P204" s="125"/>
      <c r="Q204" s="125"/>
      <c r="R204" s="125"/>
      <c r="S204" s="125"/>
      <c r="T204" s="125"/>
      <c r="U204" s="125"/>
      <c r="V204" s="125"/>
      <c r="W204" s="125"/>
      <c r="X204" s="125"/>
      <c r="Y204" s="125"/>
      <c r="Z204" s="125"/>
    </row>
    <row r="205" spans="1:26" ht="12.75" customHeight="1" x14ac:dyDescent="0.25">
      <c r="A205" s="125"/>
      <c r="B205" s="125"/>
      <c r="C205" s="125"/>
      <c r="D205" s="125"/>
      <c r="E205" s="125"/>
      <c r="F205" s="125"/>
      <c r="G205" s="125"/>
      <c r="H205" s="125"/>
      <c r="I205" s="125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</row>
    <row r="206" spans="1:26" ht="12.75" customHeight="1" x14ac:dyDescent="0.25">
      <c r="A206" s="125"/>
      <c r="B206" s="125"/>
      <c r="C206" s="125"/>
      <c r="D206" s="125"/>
      <c r="E206" s="125"/>
      <c r="F206" s="125"/>
      <c r="G206" s="125"/>
      <c r="H206" s="125"/>
      <c r="I206" s="125"/>
      <c r="J206" s="125"/>
      <c r="K206" s="125"/>
      <c r="L206" s="125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X206" s="125"/>
      <c r="Y206" s="125"/>
      <c r="Z206" s="125"/>
    </row>
    <row r="207" spans="1:26" ht="12.75" customHeight="1" x14ac:dyDescent="0.25">
      <c r="A207" s="125"/>
      <c r="B207" s="125"/>
      <c r="C207" s="125"/>
      <c r="D207" s="125"/>
      <c r="E207" s="125"/>
      <c r="F207" s="125"/>
      <c r="G207" s="125"/>
      <c r="H207" s="125"/>
      <c r="I207" s="125"/>
      <c r="J207" s="125"/>
      <c r="K207" s="125"/>
      <c r="L207" s="125"/>
      <c r="M207" s="125"/>
      <c r="N207" s="125"/>
      <c r="O207" s="125"/>
      <c r="P207" s="125"/>
      <c r="Q207" s="125"/>
      <c r="R207" s="125"/>
      <c r="S207" s="125"/>
      <c r="T207" s="125"/>
      <c r="U207" s="125"/>
      <c r="V207" s="125"/>
      <c r="W207" s="125"/>
      <c r="X207" s="125"/>
      <c r="Y207" s="125"/>
      <c r="Z207" s="125"/>
    </row>
    <row r="208" spans="1:26" ht="12.75" customHeight="1" x14ac:dyDescent="0.25">
      <c r="A208" s="125"/>
      <c r="B208" s="125"/>
      <c r="C208" s="125"/>
      <c r="D208" s="125"/>
      <c r="E208" s="125"/>
      <c r="F208" s="125"/>
      <c r="G208" s="125"/>
      <c r="H208" s="125"/>
      <c r="I208" s="125"/>
      <c r="J208" s="125"/>
      <c r="K208" s="125"/>
      <c r="L208" s="125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25"/>
      <c r="Y208" s="125"/>
      <c r="Z208" s="125"/>
    </row>
    <row r="209" spans="1:26" ht="12.75" customHeight="1" x14ac:dyDescent="0.25">
      <c r="A209" s="125"/>
      <c r="B209" s="125"/>
      <c r="C209" s="125"/>
      <c r="D209" s="125"/>
      <c r="E209" s="125"/>
      <c r="F209" s="125"/>
      <c r="G209" s="125"/>
      <c r="H209" s="125"/>
      <c r="I209" s="125"/>
      <c r="J209" s="125"/>
      <c r="K209" s="125"/>
      <c r="L209" s="125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25"/>
      <c r="Y209" s="125"/>
      <c r="Z209" s="125"/>
    </row>
    <row r="210" spans="1:26" ht="12.75" customHeight="1" x14ac:dyDescent="0.25">
      <c r="A210" s="125"/>
      <c r="B210" s="125"/>
      <c r="C210" s="125"/>
      <c r="D210" s="125"/>
      <c r="E210" s="125"/>
      <c r="F210" s="125"/>
      <c r="G210" s="125"/>
      <c r="H210" s="125"/>
      <c r="I210" s="125"/>
      <c r="J210" s="125"/>
      <c r="K210" s="125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25"/>
      <c r="Y210" s="125"/>
      <c r="Z210" s="125"/>
    </row>
    <row r="211" spans="1:26" ht="12.75" customHeight="1" x14ac:dyDescent="0.25">
      <c r="A211" s="125"/>
      <c r="B211" s="125"/>
      <c r="C211" s="125"/>
      <c r="D211" s="125"/>
      <c r="E211" s="125"/>
      <c r="F211" s="125"/>
      <c r="G211" s="125"/>
      <c r="H211" s="125"/>
      <c r="I211" s="125"/>
      <c r="J211" s="125"/>
      <c r="K211" s="125"/>
      <c r="L211" s="125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X211" s="125"/>
      <c r="Y211" s="125"/>
      <c r="Z211" s="125"/>
    </row>
    <row r="212" spans="1:26" ht="12.75" customHeight="1" x14ac:dyDescent="0.25">
      <c r="A212" s="125"/>
      <c r="B212" s="125"/>
      <c r="C212" s="125"/>
      <c r="D212" s="125"/>
      <c r="E212" s="125"/>
      <c r="F212" s="125"/>
      <c r="G212" s="125"/>
      <c r="H212" s="125"/>
      <c r="I212" s="125"/>
      <c r="J212" s="125"/>
      <c r="K212" s="125"/>
      <c r="L212" s="125"/>
      <c r="M212" s="125"/>
      <c r="N212" s="125"/>
      <c r="O212" s="125"/>
      <c r="P212" s="125"/>
      <c r="Q212" s="125"/>
      <c r="R212" s="125"/>
      <c r="S212" s="125"/>
      <c r="T212" s="125"/>
      <c r="U212" s="125"/>
      <c r="V212" s="125"/>
      <c r="W212" s="125"/>
      <c r="X212" s="125"/>
      <c r="Y212" s="125"/>
      <c r="Z212" s="125"/>
    </row>
    <row r="213" spans="1:26" ht="12.75" customHeight="1" x14ac:dyDescent="0.25">
      <c r="A213" s="125"/>
      <c r="B213" s="125"/>
      <c r="C213" s="125"/>
      <c r="D213" s="125"/>
      <c r="E213" s="125"/>
      <c r="F213" s="125"/>
      <c r="G213" s="125"/>
      <c r="H213" s="125"/>
      <c r="I213" s="125"/>
      <c r="J213" s="125"/>
      <c r="K213" s="125"/>
      <c r="L213" s="125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25"/>
      <c r="Y213" s="125"/>
      <c r="Z213" s="125"/>
    </row>
    <row r="214" spans="1:26" ht="12.75" customHeight="1" x14ac:dyDescent="0.25">
      <c r="A214" s="125"/>
      <c r="B214" s="125"/>
      <c r="C214" s="125"/>
      <c r="D214" s="125"/>
      <c r="E214" s="125"/>
      <c r="F214" s="125"/>
      <c r="G214" s="125"/>
      <c r="H214" s="125"/>
      <c r="I214" s="125"/>
      <c r="J214" s="125"/>
      <c r="K214" s="125"/>
      <c r="L214" s="125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25"/>
      <c r="Y214" s="125"/>
      <c r="Z214" s="125"/>
    </row>
    <row r="215" spans="1:26" ht="12.75" customHeight="1" x14ac:dyDescent="0.25">
      <c r="A215" s="125"/>
      <c r="B215" s="125"/>
      <c r="C215" s="125"/>
      <c r="D215" s="125"/>
      <c r="E215" s="125"/>
      <c r="F215" s="125"/>
      <c r="G215" s="125"/>
      <c r="H215" s="125"/>
      <c r="I215" s="125"/>
      <c r="J215" s="125"/>
      <c r="K215" s="125"/>
      <c r="L215" s="125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25"/>
      <c r="Y215" s="125"/>
      <c r="Z215" s="125"/>
    </row>
    <row r="216" spans="1:26" ht="12.75" customHeight="1" x14ac:dyDescent="0.25">
      <c r="A216" s="125"/>
      <c r="B216" s="125"/>
      <c r="C216" s="125"/>
      <c r="D216" s="125"/>
      <c r="E216" s="125"/>
      <c r="F216" s="125"/>
      <c r="G216" s="125"/>
      <c r="H216" s="125"/>
      <c r="I216" s="125"/>
      <c r="J216" s="125"/>
      <c r="K216" s="125"/>
      <c r="L216" s="125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25"/>
      <c r="Y216" s="125"/>
      <c r="Z216" s="125"/>
    </row>
    <row r="217" spans="1:26" ht="12.75" customHeight="1" x14ac:dyDescent="0.25">
      <c r="A217" s="125"/>
      <c r="B217" s="125"/>
      <c r="C217" s="125"/>
      <c r="D217" s="125"/>
      <c r="E217" s="125"/>
      <c r="F217" s="125"/>
      <c r="G217" s="125"/>
      <c r="H217" s="125"/>
      <c r="I217" s="125"/>
      <c r="J217" s="125"/>
      <c r="K217" s="125"/>
      <c r="L217" s="125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25"/>
      <c r="Y217" s="125"/>
      <c r="Z217" s="125"/>
    </row>
    <row r="218" spans="1:26" ht="12.75" customHeight="1" x14ac:dyDescent="0.25">
      <c r="A218" s="125"/>
      <c r="B218" s="125"/>
      <c r="C218" s="125"/>
      <c r="D218" s="125"/>
      <c r="E218" s="125"/>
      <c r="F218" s="125"/>
      <c r="G218" s="125"/>
      <c r="H218" s="125"/>
      <c r="I218" s="125"/>
      <c r="J218" s="125"/>
      <c r="K218" s="125"/>
      <c r="L218" s="125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25"/>
      <c r="Y218" s="125"/>
      <c r="Z218" s="125"/>
    </row>
    <row r="219" spans="1:26" ht="12.75" customHeight="1" x14ac:dyDescent="0.25">
      <c r="A219" s="125"/>
      <c r="B219" s="125"/>
      <c r="C219" s="125"/>
      <c r="D219" s="125"/>
      <c r="E219" s="125"/>
      <c r="F219" s="125"/>
      <c r="G219" s="125"/>
      <c r="H219" s="125"/>
      <c r="I219" s="125"/>
      <c r="J219" s="125"/>
      <c r="K219" s="125"/>
      <c r="L219" s="125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25"/>
      <c r="Y219" s="125"/>
      <c r="Z219" s="125"/>
    </row>
    <row r="220" spans="1:26" ht="12.75" customHeight="1" x14ac:dyDescent="0.25">
      <c r="A220" s="125"/>
      <c r="B220" s="125"/>
      <c r="C220" s="125"/>
      <c r="D220" s="125"/>
      <c r="E220" s="125"/>
      <c r="F220" s="125"/>
      <c r="G220" s="125"/>
      <c r="H220" s="125"/>
      <c r="I220" s="125"/>
      <c r="J220" s="125"/>
      <c r="K220" s="125"/>
      <c r="L220" s="125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25"/>
      <c r="Y220" s="125"/>
      <c r="Z220" s="125"/>
    </row>
    <row r="221" spans="1:26" ht="12.75" customHeight="1" x14ac:dyDescent="0.25">
      <c r="A221" s="125"/>
      <c r="B221" s="125"/>
      <c r="C221" s="125"/>
      <c r="D221" s="125"/>
      <c r="E221" s="125"/>
      <c r="F221" s="125"/>
      <c r="G221" s="125"/>
      <c r="H221" s="125"/>
      <c r="I221" s="125"/>
      <c r="J221" s="125"/>
      <c r="K221" s="125"/>
      <c r="L221" s="125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25"/>
      <c r="Y221" s="125"/>
      <c r="Z221" s="125"/>
    </row>
    <row r="222" spans="1:26" ht="12.75" customHeight="1" x14ac:dyDescent="0.25">
      <c r="A222" s="125"/>
      <c r="B222" s="125"/>
      <c r="C222" s="125"/>
      <c r="D222" s="125"/>
      <c r="E222" s="125"/>
      <c r="F222" s="125"/>
      <c r="G222" s="125"/>
      <c r="H222" s="125"/>
      <c r="I222" s="125"/>
      <c r="J222" s="125"/>
      <c r="K222" s="125"/>
      <c r="L222" s="125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25"/>
      <c r="Y222" s="125"/>
      <c r="Z222" s="125"/>
    </row>
    <row r="223" spans="1:26" ht="12.75" customHeight="1" x14ac:dyDescent="0.25">
      <c r="A223" s="125"/>
      <c r="B223" s="125"/>
      <c r="C223" s="125"/>
      <c r="D223" s="125"/>
      <c r="E223" s="125"/>
      <c r="F223" s="125"/>
      <c r="G223" s="125"/>
      <c r="H223" s="125"/>
      <c r="I223" s="125"/>
      <c r="J223" s="125"/>
      <c r="K223" s="125"/>
      <c r="L223" s="125"/>
      <c r="M223" s="125"/>
      <c r="N223" s="125"/>
      <c r="O223" s="125"/>
      <c r="P223" s="125"/>
      <c r="Q223" s="125"/>
      <c r="R223" s="125"/>
      <c r="S223" s="125"/>
      <c r="T223" s="125"/>
      <c r="U223" s="125"/>
      <c r="V223" s="125"/>
      <c r="W223" s="125"/>
      <c r="X223" s="125"/>
      <c r="Y223" s="125"/>
      <c r="Z223" s="125"/>
    </row>
    <row r="224" spans="1:26" ht="12.75" customHeight="1" x14ac:dyDescent="0.25">
      <c r="A224" s="125"/>
      <c r="B224" s="125"/>
      <c r="C224" s="125"/>
      <c r="D224" s="125"/>
      <c r="E224" s="125"/>
      <c r="F224" s="125"/>
      <c r="G224" s="125"/>
      <c r="H224" s="125"/>
      <c r="I224" s="125"/>
      <c r="J224" s="125"/>
      <c r="K224" s="125"/>
      <c r="L224" s="125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25"/>
      <c r="Y224" s="125"/>
      <c r="Z224" s="125"/>
    </row>
    <row r="225" spans="1:26" ht="12.75" customHeight="1" x14ac:dyDescent="0.25">
      <c r="A225" s="125"/>
      <c r="B225" s="125"/>
      <c r="C225" s="125"/>
      <c r="D225" s="125"/>
      <c r="E225" s="125"/>
      <c r="F225" s="125"/>
      <c r="G225" s="125"/>
      <c r="H225" s="125"/>
      <c r="I225" s="125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</row>
    <row r="226" spans="1:26" ht="12.75" customHeight="1" x14ac:dyDescent="0.25">
      <c r="A226" s="125"/>
      <c r="B226" s="125"/>
      <c r="C226" s="125"/>
      <c r="D226" s="125"/>
      <c r="E226" s="125"/>
      <c r="F226" s="125"/>
      <c r="G226" s="125"/>
      <c r="H226" s="125"/>
      <c r="I226" s="125"/>
      <c r="J226" s="125"/>
      <c r="K226" s="125"/>
      <c r="L226" s="125"/>
      <c r="M226" s="125"/>
      <c r="N226" s="125"/>
      <c r="O226" s="125"/>
      <c r="P226" s="125"/>
      <c r="Q226" s="125"/>
      <c r="R226" s="125"/>
      <c r="S226" s="125"/>
      <c r="T226" s="125"/>
      <c r="U226" s="125"/>
      <c r="V226" s="125"/>
      <c r="W226" s="125"/>
      <c r="X226" s="125"/>
      <c r="Y226" s="125"/>
      <c r="Z226" s="125"/>
    </row>
    <row r="227" spans="1:26" ht="12.75" customHeight="1" x14ac:dyDescent="0.25">
      <c r="A227" s="125"/>
      <c r="B227" s="125"/>
      <c r="C227" s="125"/>
      <c r="D227" s="125"/>
      <c r="E227" s="125"/>
      <c r="F227" s="125"/>
      <c r="G227" s="125"/>
      <c r="H227" s="125"/>
      <c r="I227" s="125"/>
      <c r="J227" s="125"/>
      <c r="K227" s="125"/>
      <c r="L227" s="125"/>
      <c r="M227" s="125"/>
      <c r="N227" s="125"/>
      <c r="O227" s="125"/>
      <c r="P227" s="125"/>
      <c r="Q227" s="125"/>
      <c r="R227" s="125"/>
      <c r="S227" s="125"/>
      <c r="T227" s="125"/>
      <c r="U227" s="125"/>
      <c r="V227" s="125"/>
      <c r="W227" s="125"/>
      <c r="X227" s="125"/>
      <c r="Y227" s="125"/>
      <c r="Z227" s="125"/>
    </row>
    <row r="228" spans="1:26" ht="12.75" customHeight="1" x14ac:dyDescent="0.25">
      <c r="A228" s="125"/>
      <c r="B228" s="125"/>
      <c r="C228" s="125"/>
      <c r="D228" s="125"/>
      <c r="E228" s="125"/>
      <c r="F228" s="125"/>
      <c r="G228" s="125"/>
      <c r="H228" s="125"/>
      <c r="I228" s="125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</row>
    <row r="229" spans="1:26" ht="12.75" customHeight="1" x14ac:dyDescent="0.25">
      <c r="A229" s="125"/>
      <c r="B229" s="125"/>
      <c r="C229" s="125"/>
      <c r="D229" s="125"/>
      <c r="E229" s="125"/>
      <c r="F229" s="125"/>
      <c r="G229" s="125"/>
      <c r="H229" s="125"/>
      <c r="I229" s="125"/>
      <c r="J229" s="125"/>
      <c r="K229" s="125"/>
      <c r="L229" s="125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25"/>
      <c r="Y229" s="125"/>
      <c r="Z229" s="125"/>
    </row>
    <row r="230" spans="1:26" ht="12.75" customHeight="1" x14ac:dyDescent="0.25">
      <c r="A230" s="125"/>
      <c r="B230" s="125"/>
      <c r="C230" s="125"/>
      <c r="D230" s="125"/>
      <c r="E230" s="125"/>
      <c r="F230" s="125"/>
      <c r="G230" s="125"/>
      <c r="H230" s="125"/>
      <c r="I230" s="125"/>
      <c r="J230" s="125"/>
      <c r="K230" s="125"/>
      <c r="L230" s="125"/>
      <c r="M230" s="125"/>
      <c r="N230" s="125"/>
      <c r="O230" s="125"/>
      <c r="P230" s="125"/>
      <c r="Q230" s="125"/>
      <c r="R230" s="125"/>
      <c r="S230" s="125"/>
      <c r="T230" s="125"/>
      <c r="U230" s="125"/>
      <c r="V230" s="125"/>
      <c r="W230" s="125"/>
      <c r="X230" s="125"/>
      <c r="Y230" s="125"/>
      <c r="Z230" s="125"/>
    </row>
    <row r="231" spans="1:26" ht="12.75" customHeight="1" x14ac:dyDescent="0.25">
      <c r="A231" s="125"/>
      <c r="B231" s="125"/>
      <c r="C231" s="125"/>
      <c r="D231" s="125"/>
      <c r="E231" s="125"/>
      <c r="F231" s="125"/>
      <c r="G231" s="125"/>
      <c r="H231" s="125"/>
      <c r="I231" s="125"/>
      <c r="J231" s="125"/>
      <c r="K231" s="125"/>
      <c r="L231" s="125"/>
      <c r="M231" s="125"/>
      <c r="N231" s="125"/>
      <c r="O231" s="125"/>
      <c r="P231" s="125"/>
      <c r="Q231" s="125"/>
      <c r="R231" s="125"/>
      <c r="S231" s="125"/>
      <c r="T231" s="125"/>
      <c r="U231" s="125"/>
      <c r="V231" s="125"/>
      <c r="W231" s="125"/>
      <c r="X231" s="125"/>
      <c r="Y231" s="125"/>
      <c r="Z231" s="125"/>
    </row>
    <row r="232" spans="1:26" ht="12.75" customHeight="1" x14ac:dyDescent="0.25">
      <c r="A232" s="125"/>
      <c r="B232" s="125"/>
      <c r="C232" s="125"/>
      <c r="D232" s="125"/>
      <c r="E232" s="125"/>
      <c r="F232" s="125"/>
      <c r="G232" s="125"/>
      <c r="H232" s="125"/>
      <c r="I232" s="125"/>
      <c r="J232" s="125"/>
      <c r="K232" s="125"/>
      <c r="L232" s="125"/>
      <c r="M232" s="125"/>
      <c r="N232" s="125"/>
      <c r="O232" s="125"/>
      <c r="P232" s="125"/>
      <c r="Q232" s="125"/>
      <c r="R232" s="125"/>
      <c r="S232" s="125"/>
      <c r="T232" s="125"/>
      <c r="U232" s="125"/>
      <c r="V232" s="125"/>
      <c r="W232" s="125"/>
      <c r="X232" s="125"/>
      <c r="Y232" s="125"/>
      <c r="Z232" s="125"/>
    </row>
    <row r="233" spans="1:26" ht="12.75" customHeight="1" x14ac:dyDescent="0.25">
      <c r="A233" s="125"/>
      <c r="B233" s="125"/>
      <c r="C233" s="125"/>
      <c r="D233" s="125"/>
      <c r="E233" s="125"/>
      <c r="F233" s="125"/>
      <c r="G233" s="125"/>
      <c r="H233" s="125"/>
      <c r="I233" s="125"/>
      <c r="J233" s="125"/>
      <c r="K233" s="125"/>
      <c r="L233" s="125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25"/>
      <c r="Y233" s="125"/>
      <c r="Z233" s="125"/>
    </row>
    <row r="234" spans="1:26" ht="12.75" customHeight="1" x14ac:dyDescent="0.25">
      <c r="A234" s="125"/>
      <c r="B234" s="125"/>
      <c r="C234" s="125"/>
      <c r="D234" s="125"/>
      <c r="E234" s="125"/>
      <c r="F234" s="125"/>
      <c r="G234" s="125"/>
      <c r="H234" s="125"/>
      <c r="I234" s="125"/>
      <c r="J234" s="125"/>
      <c r="K234" s="125"/>
      <c r="L234" s="125"/>
      <c r="M234" s="125"/>
      <c r="N234" s="125"/>
      <c r="O234" s="125"/>
      <c r="P234" s="125"/>
      <c r="Q234" s="125"/>
      <c r="R234" s="125"/>
      <c r="S234" s="125"/>
      <c r="T234" s="125"/>
      <c r="U234" s="125"/>
      <c r="V234" s="125"/>
      <c r="W234" s="125"/>
      <c r="X234" s="125"/>
      <c r="Y234" s="125"/>
      <c r="Z234" s="125"/>
    </row>
    <row r="235" spans="1:26" ht="12.75" customHeight="1" x14ac:dyDescent="0.25">
      <c r="A235" s="125"/>
      <c r="B235" s="125"/>
      <c r="C235" s="125"/>
      <c r="D235" s="125"/>
      <c r="E235" s="125"/>
      <c r="F235" s="125"/>
      <c r="G235" s="125"/>
      <c r="H235" s="125"/>
      <c r="I235" s="125"/>
      <c r="J235" s="125"/>
      <c r="K235" s="125"/>
      <c r="L235" s="125"/>
      <c r="M235" s="125"/>
      <c r="N235" s="125"/>
      <c r="O235" s="125"/>
      <c r="P235" s="125"/>
      <c r="Q235" s="125"/>
      <c r="R235" s="125"/>
      <c r="S235" s="125"/>
      <c r="T235" s="125"/>
      <c r="U235" s="125"/>
      <c r="V235" s="125"/>
      <c r="W235" s="125"/>
      <c r="X235" s="125"/>
      <c r="Y235" s="125"/>
      <c r="Z235" s="125"/>
    </row>
    <row r="236" spans="1:26" ht="12.75" customHeight="1" x14ac:dyDescent="0.25">
      <c r="A236" s="125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25"/>
      <c r="Y236" s="125"/>
      <c r="Z236" s="125"/>
    </row>
    <row r="237" spans="1:26" ht="12.75" customHeight="1" x14ac:dyDescent="0.25">
      <c r="A237" s="125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5"/>
      <c r="Y237" s="125"/>
      <c r="Z237" s="125"/>
    </row>
    <row r="238" spans="1:26" ht="12.75" customHeight="1" x14ac:dyDescent="0.25">
      <c r="A238" s="125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25"/>
      <c r="Y238" s="125"/>
      <c r="Z238" s="125"/>
    </row>
    <row r="239" spans="1:26" ht="12.75" customHeight="1" x14ac:dyDescent="0.25">
      <c r="A239" s="125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5"/>
      <c r="Y239" s="125"/>
      <c r="Z239" s="125"/>
    </row>
    <row r="240" spans="1:26" ht="12.75" customHeight="1" x14ac:dyDescent="0.25">
      <c r="A240" s="125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5"/>
      <c r="Y240" s="125"/>
      <c r="Z240" s="125"/>
    </row>
    <row r="241" spans="1:26" ht="12.75" customHeight="1" x14ac:dyDescent="0.25">
      <c r="A241" s="125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5"/>
      <c r="Y241" s="125"/>
      <c r="Z241" s="125"/>
    </row>
    <row r="242" spans="1:26" ht="12.75" customHeight="1" x14ac:dyDescent="0.25">
      <c r="A242" s="125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5"/>
      <c r="Y242" s="125"/>
      <c r="Z242" s="125"/>
    </row>
    <row r="243" spans="1:26" ht="12.75" customHeight="1" x14ac:dyDescent="0.25">
      <c r="A243" s="125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25"/>
      <c r="Y243" s="125"/>
      <c r="Z243" s="125"/>
    </row>
    <row r="244" spans="1:26" ht="12.75" customHeight="1" x14ac:dyDescent="0.25">
      <c r="A244" s="125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5"/>
      <c r="Y244" s="125"/>
      <c r="Z244" s="125"/>
    </row>
    <row r="245" spans="1:26" ht="12.75" customHeight="1" x14ac:dyDescent="0.25">
      <c r="A245" s="125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25"/>
      <c r="Y245" s="125"/>
      <c r="Z245" s="125"/>
    </row>
    <row r="246" spans="1:26" ht="12.75" customHeight="1" x14ac:dyDescent="0.25">
      <c r="A246" s="125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25"/>
      <c r="Y246" s="125"/>
      <c r="Z246" s="125"/>
    </row>
    <row r="247" spans="1:26" ht="12.75" customHeight="1" x14ac:dyDescent="0.25">
      <c r="A247" s="125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5"/>
      <c r="Y247" s="125"/>
      <c r="Z247" s="125"/>
    </row>
    <row r="248" spans="1:26" ht="12.75" customHeight="1" x14ac:dyDescent="0.25">
      <c r="A248" s="125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25"/>
      <c r="Y248" s="125"/>
      <c r="Z248" s="125"/>
    </row>
    <row r="249" spans="1:26" ht="12.75" customHeight="1" x14ac:dyDescent="0.25">
      <c r="A249" s="125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25"/>
      <c r="Y249" s="125"/>
      <c r="Z249" s="125"/>
    </row>
    <row r="250" spans="1:26" ht="12.75" customHeight="1" x14ac:dyDescent="0.25">
      <c r="A250" s="125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25"/>
      <c r="Y250" s="125"/>
      <c r="Z250" s="125"/>
    </row>
    <row r="251" spans="1:26" ht="12.75" customHeight="1" x14ac:dyDescent="0.25">
      <c r="A251" s="125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5"/>
      <c r="Y251" s="125"/>
      <c r="Z251" s="125"/>
    </row>
    <row r="252" spans="1:26" ht="12.75" customHeight="1" x14ac:dyDescent="0.25">
      <c r="A252" s="125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5"/>
      <c r="Y252" s="125"/>
      <c r="Z252" s="125"/>
    </row>
    <row r="253" spans="1:26" ht="12.75" customHeight="1" x14ac:dyDescent="0.25">
      <c r="A253" s="125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25"/>
      <c r="Y253" s="125"/>
      <c r="Z253" s="125"/>
    </row>
    <row r="254" spans="1:26" ht="12.75" customHeight="1" x14ac:dyDescent="0.25">
      <c r="A254" s="125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25"/>
      <c r="Y254" s="125"/>
      <c r="Z254" s="125"/>
    </row>
    <row r="255" spans="1:26" ht="12.75" customHeight="1" x14ac:dyDescent="0.25">
      <c r="A255" s="125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5"/>
      <c r="Y255" s="125"/>
      <c r="Z255" s="125"/>
    </row>
    <row r="256" spans="1:26" ht="12.75" customHeight="1" x14ac:dyDescent="0.25">
      <c r="A256" s="125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5"/>
      <c r="Y256" s="125"/>
      <c r="Z256" s="125"/>
    </row>
    <row r="257" spans="1:26" ht="12.75" customHeight="1" x14ac:dyDescent="0.25">
      <c r="A257" s="125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25"/>
      <c r="Y257" s="125"/>
      <c r="Z257" s="125"/>
    </row>
    <row r="258" spans="1:26" ht="12.75" customHeight="1" x14ac:dyDescent="0.25">
      <c r="A258" s="125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5"/>
      <c r="Y258" s="125"/>
      <c r="Z258" s="125"/>
    </row>
    <row r="259" spans="1:26" ht="12.75" customHeight="1" x14ac:dyDescent="0.25">
      <c r="A259" s="125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25"/>
      <c r="Y259" s="125"/>
      <c r="Z259" s="125"/>
    </row>
    <row r="260" spans="1:26" ht="12.75" customHeight="1" x14ac:dyDescent="0.25">
      <c r="A260" s="125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</row>
    <row r="261" spans="1:26" ht="12.75" customHeight="1" x14ac:dyDescent="0.25">
      <c r="A261" s="125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25"/>
      <c r="Y261" s="125"/>
      <c r="Z261" s="125"/>
    </row>
    <row r="262" spans="1:26" ht="12.75" customHeight="1" x14ac:dyDescent="0.25">
      <c r="A262" s="125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5"/>
      <c r="Y262" s="125"/>
      <c r="Z262" s="125"/>
    </row>
    <row r="263" spans="1:26" ht="12.75" customHeight="1" x14ac:dyDescent="0.25">
      <c r="A263" s="125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5"/>
      <c r="Y263" s="125"/>
      <c r="Z263" s="125"/>
    </row>
    <row r="264" spans="1:26" ht="12.75" customHeight="1" x14ac:dyDescent="0.25">
      <c r="A264" s="125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5"/>
      <c r="Y264" s="125"/>
      <c r="Z264" s="125"/>
    </row>
    <row r="265" spans="1:26" ht="12.75" customHeight="1" x14ac:dyDescent="0.25">
      <c r="A265" s="125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5"/>
      <c r="Y265" s="125"/>
      <c r="Z265" s="125"/>
    </row>
    <row r="266" spans="1:26" ht="12.75" customHeight="1" x14ac:dyDescent="0.25">
      <c r="A266" s="125"/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25"/>
      <c r="Y266" s="125"/>
      <c r="Z266" s="125"/>
    </row>
    <row r="267" spans="1:26" ht="12.75" customHeight="1" x14ac:dyDescent="0.25">
      <c r="A267" s="125"/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25"/>
      <c r="Y267" s="125"/>
      <c r="Z267" s="125"/>
    </row>
    <row r="268" spans="1:26" ht="12.75" customHeight="1" x14ac:dyDescent="0.25">
      <c r="A268" s="125"/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25"/>
      <c r="Y268" s="125"/>
      <c r="Z268" s="125"/>
    </row>
    <row r="269" spans="1:26" ht="12.75" customHeight="1" x14ac:dyDescent="0.25">
      <c r="A269" s="125"/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25"/>
      <c r="Y269" s="125"/>
      <c r="Z269" s="125"/>
    </row>
    <row r="270" spans="1:26" ht="12.75" customHeight="1" x14ac:dyDescent="0.25">
      <c r="A270" s="125"/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25"/>
      <c r="Y270" s="125"/>
      <c r="Z270" s="125"/>
    </row>
    <row r="271" spans="1:26" ht="12.75" customHeight="1" x14ac:dyDescent="0.25">
      <c r="A271" s="125"/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25"/>
      <c r="Y271" s="125"/>
      <c r="Z271" s="125"/>
    </row>
    <row r="272" spans="1:26" ht="12.75" customHeight="1" x14ac:dyDescent="0.25">
      <c r="A272" s="125"/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25"/>
      <c r="Y272" s="125"/>
      <c r="Z272" s="125"/>
    </row>
    <row r="273" spans="1:26" ht="12.75" customHeight="1" x14ac:dyDescent="0.25">
      <c r="A273" s="125"/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25"/>
      <c r="Y273" s="125"/>
      <c r="Z273" s="125"/>
    </row>
    <row r="274" spans="1:26" ht="12.75" customHeight="1" x14ac:dyDescent="0.25">
      <c r="A274" s="125"/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25"/>
      <c r="Y274" s="125"/>
      <c r="Z274" s="125"/>
    </row>
    <row r="275" spans="1:26" ht="12.75" customHeight="1" x14ac:dyDescent="0.25">
      <c r="A275" s="125"/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5"/>
      <c r="Y275" s="125"/>
      <c r="Z275" s="125"/>
    </row>
    <row r="276" spans="1:26" ht="12.75" customHeight="1" x14ac:dyDescent="0.25">
      <c r="A276" s="125"/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5"/>
      <c r="Y276" s="125"/>
      <c r="Z276" s="125"/>
    </row>
    <row r="277" spans="1:26" ht="12.75" customHeight="1" x14ac:dyDescent="0.25">
      <c r="A277" s="125"/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5"/>
      <c r="Y277" s="125"/>
      <c r="Z277" s="125"/>
    </row>
    <row r="278" spans="1:26" ht="12.75" customHeight="1" x14ac:dyDescent="0.25">
      <c r="A278" s="125"/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25"/>
      <c r="Y278" s="125"/>
      <c r="Z278" s="125"/>
    </row>
    <row r="279" spans="1:26" ht="12.75" customHeight="1" x14ac:dyDescent="0.25">
      <c r="A279" s="125"/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5"/>
      <c r="Y279" s="125"/>
      <c r="Z279" s="125"/>
    </row>
    <row r="280" spans="1:26" ht="12.75" customHeight="1" x14ac:dyDescent="0.25">
      <c r="A280" s="125"/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25"/>
      <c r="Y280" s="125"/>
      <c r="Z280" s="125"/>
    </row>
    <row r="281" spans="1:26" ht="12.75" customHeight="1" x14ac:dyDescent="0.25">
      <c r="A281" s="125"/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25"/>
      <c r="Y281" s="125"/>
      <c r="Z281" s="125"/>
    </row>
    <row r="282" spans="1:26" ht="12.75" customHeight="1" x14ac:dyDescent="0.25">
      <c r="A282" s="125"/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5"/>
      <c r="Y282" s="125"/>
      <c r="Z282" s="125"/>
    </row>
    <row r="283" spans="1:26" ht="12.75" customHeight="1" x14ac:dyDescent="0.25">
      <c r="A283" s="125"/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25"/>
      <c r="Y283" s="125"/>
      <c r="Z283" s="125"/>
    </row>
    <row r="284" spans="1:26" ht="12.75" customHeight="1" x14ac:dyDescent="0.25">
      <c r="A284" s="125"/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25"/>
      <c r="Y284" s="125"/>
      <c r="Z284" s="125"/>
    </row>
    <row r="285" spans="1:26" ht="12.75" customHeight="1" x14ac:dyDescent="0.25">
      <c r="A285" s="125"/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5"/>
      <c r="Y285" s="125"/>
      <c r="Z285" s="125"/>
    </row>
    <row r="286" spans="1:26" ht="12.75" customHeight="1" x14ac:dyDescent="0.25">
      <c r="A286" s="125"/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5"/>
      <c r="X286" s="125"/>
      <c r="Y286" s="125"/>
      <c r="Z286" s="125"/>
    </row>
    <row r="287" spans="1:26" ht="12.75" customHeight="1" x14ac:dyDescent="0.25">
      <c r="A287" s="125"/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25"/>
      <c r="Y287" s="125"/>
      <c r="Z287" s="125"/>
    </row>
    <row r="288" spans="1:26" ht="12.75" customHeight="1" x14ac:dyDescent="0.25">
      <c r="A288" s="125"/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5"/>
      <c r="X288" s="125"/>
      <c r="Y288" s="125"/>
      <c r="Z288" s="125"/>
    </row>
    <row r="289" spans="1:26" ht="12.75" customHeight="1" x14ac:dyDescent="0.25">
      <c r="A289" s="125"/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5"/>
      <c r="X289" s="125"/>
      <c r="Y289" s="125"/>
      <c r="Z289" s="125"/>
    </row>
    <row r="290" spans="1:26" ht="12.75" customHeight="1" x14ac:dyDescent="0.25">
      <c r="A290" s="125"/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5"/>
      <c r="X290" s="125"/>
      <c r="Y290" s="125"/>
      <c r="Z290" s="125"/>
    </row>
    <row r="291" spans="1:26" ht="12.75" customHeight="1" x14ac:dyDescent="0.25">
      <c r="A291" s="125"/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5"/>
      <c r="X291" s="125"/>
      <c r="Y291" s="125"/>
      <c r="Z291" s="125"/>
    </row>
    <row r="292" spans="1:26" ht="12.75" customHeight="1" x14ac:dyDescent="0.25">
      <c r="A292" s="125"/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5"/>
      <c r="X292" s="125"/>
      <c r="Y292" s="125"/>
      <c r="Z292" s="125"/>
    </row>
    <row r="293" spans="1:26" ht="12.75" customHeight="1" x14ac:dyDescent="0.25">
      <c r="A293" s="125"/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25"/>
      <c r="Y293" s="125"/>
      <c r="Z293" s="125"/>
    </row>
    <row r="294" spans="1:26" ht="12.75" customHeight="1" x14ac:dyDescent="0.25">
      <c r="A294" s="125"/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5"/>
      <c r="X294" s="125"/>
      <c r="Y294" s="125"/>
      <c r="Z294" s="125"/>
    </row>
    <row r="295" spans="1:26" ht="12.75" customHeight="1" x14ac:dyDescent="0.25">
      <c r="A295" s="125"/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5"/>
      <c r="X295" s="125"/>
      <c r="Y295" s="125"/>
      <c r="Z295" s="125"/>
    </row>
    <row r="296" spans="1:26" ht="12.75" customHeight="1" x14ac:dyDescent="0.25">
      <c r="A296" s="125"/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5"/>
      <c r="X296" s="125"/>
      <c r="Y296" s="125"/>
      <c r="Z296" s="125"/>
    </row>
    <row r="297" spans="1:26" ht="12.75" customHeight="1" x14ac:dyDescent="0.25">
      <c r="A297" s="125"/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5"/>
      <c r="X297" s="125"/>
      <c r="Y297" s="125"/>
      <c r="Z297" s="125"/>
    </row>
    <row r="298" spans="1:26" ht="12.75" customHeight="1" x14ac:dyDescent="0.25">
      <c r="A298" s="125"/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5"/>
      <c r="X298" s="125"/>
      <c r="Y298" s="125"/>
      <c r="Z298" s="125"/>
    </row>
    <row r="299" spans="1:26" ht="12.75" customHeight="1" x14ac:dyDescent="0.25">
      <c r="A299" s="125"/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5"/>
      <c r="X299" s="125"/>
      <c r="Y299" s="125"/>
      <c r="Z299" s="125"/>
    </row>
    <row r="300" spans="1:26" ht="12.75" customHeight="1" x14ac:dyDescent="0.25">
      <c r="A300" s="125"/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25"/>
      <c r="Y300" s="125"/>
      <c r="Z300" s="125"/>
    </row>
    <row r="301" spans="1:26" ht="12.75" customHeight="1" x14ac:dyDescent="0.25">
      <c r="A301" s="125"/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25"/>
      <c r="Y301" s="125"/>
      <c r="Z301" s="125"/>
    </row>
    <row r="302" spans="1:26" ht="12.75" customHeight="1" x14ac:dyDescent="0.25">
      <c r="A302" s="125"/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5"/>
      <c r="Y302" s="125"/>
      <c r="Z302" s="125"/>
    </row>
    <row r="303" spans="1:26" ht="12.75" customHeight="1" x14ac:dyDescent="0.25">
      <c r="A303" s="125"/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25"/>
      <c r="Y303" s="125"/>
      <c r="Z303" s="125"/>
    </row>
    <row r="304" spans="1:26" ht="12.75" customHeight="1" x14ac:dyDescent="0.25">
      <c r="A304" s="125"/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5"/>
      <c r="Y304" s="125"/>
      <c r="Z304" s="125"/>
    </row>
    <row r="305" spans="1:26" ht="12.75" customHeight="1" x14ac:dyDescent="0.25">
      <c r="A305" s="125"/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25"/>
      <c r="Y305" s="125"/>
      <c r="Z305" s="125"/>
    </row>
    <row r="306" spans="1:26" ht="12.75" customHeight="1" x14ac:dyDescent="0.25">
      <c r="A306" s="125"/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25"/>
      <c r="Y306" s="125"/>
      <c r="Z306" s="125"/>
    </row>
    <row r="307" spans="1:26" ht="12.75" customHeight="1" x14ac:dyDescent="0.25">
      <c r="A307" s="125"/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25"/>
      <c r="Y307" s="125"/>
      <c r="Z307" s="125"/>
    </row>
    <row r="308" spans="1:26" ht="12.75" customHeight="1" x14ac:dyDescent="0.25">
      <c r="A308" s="125"/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25"/>
      <c r="Y308" s="125"/>
      <c r="Z308" s="125"/>
    </row>
    <row r="309" spans="1:26" ht="12.75" customHeight="1" x14ac:dyDescent="0.25">
      <c r="A309" s="125"/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25"/>
      <c r="Y309" s="125"/>
      <c r="Z309" s="125"/>
    </row>
    <row r="310" spans="1:26" ht="12.75" customHeight="1" x14ac:dyDescent="0.25">
      <c r="A310" s="125"/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25"/>
      <c r="Y310" s="125"/>
      <c r="Z310" s="125"/>
    </row>
    <row r="311" spans="1:26" ht="12.75" customHeight="1" x14ac:dyDescent="0.25">
      <c r="A311" s="125"/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25"/>
      <c r="Y311" s="125"/>
      <c r="Z311" s="125"/>
    </row>
    <row r="312" spans="1:26" ht="12.75" customHeight="1" x14ac:dyDescent="0.25">
      <c r="A312" s="125"/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5"/>
      <c r="X312" s="125"/>
      <c r="Y312" s="125"/>
      <c r="Z312" s="125"/>
    </row>
    <row r="313" spans="1:26" ht="12.75" customHeight="1" x14ac:dyDescent="0.25">
      <c r="A313" s="125"/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5"/>
      <c r="X313" s="125"/>
      <c r="Y313" s="125"/>
      <c r="Z313" s="125"/>
    </row>
    <row r="314" spans="1:26" ht="12.75" customHeight="1" x14ac:dyDescent="0.25">
      <c r="A314" s="125"/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5"/>
      <c r="X314" s="125"/>
      <c r="Y314" s="125"/>
      <c r="Z314" s="125"/>
    </row>
    <row r="315" spans="1:26" ht="12.75" customHeight="1" x14ac:dyDescent="0.25">
      <c r="A315" s="125"/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5"/>
      <c r="X315" s="125"/>
      <c r="Y315" s="125"/>
      <c r="Z315" s="125"/>
    </row>
    <row r="316" spans="1:26" ht="12.75" customHeight="1" x14ac:dyDescent="0.25">
      <c r="A316" s="125"/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5"/>
      <c r="X316" s="125"/>
      <c r="Y316" s="125"/>
      <c r="Z316" s="125"/>
    </row>
    <row r="317" spans="1:26" ht="12.75" customHeight="1" x14ac:dyDescent="0.25">
      <c r="A317" s="125"/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5"/>
      <c r="X317" s="125"/>
      <c r="Y317" s="125"/>
      <c r="Z317" s="125"/>
    </row>
    <row r="318" spans="1:26" ht="12.75" customHeight="1" x14ac:dyDescent="0.25">
      <c r="A318" s="125"/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  <c r="X318" s="125"/>
      <c r="Y318" s="125"/>
      <c r="Z318" s="125"/>
    </row>
    <row r="319" spans="1:26" ht="12.75" customHeight="1" x14ac:dyDescent="0.25">
      <c r="A319" s="125"/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25"/>
      <c r="Y319" s="125"/>
      <c r="Z319" s="125"/>
    </row>
    <row r="320" spans="1:26" ht="12.75" customHeight="1" x14ac:dyDescent="0.25">
      <c r="A320" s="125"/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5"/>
      <c r="X320" s="125"/>
      <c r="Y320" s="125"/>
      <c r="Z320" s="125"/>
    </row>
    <row r="321" spans="1:26" ht="12.75" customHeight="1" x14ac:dyDescent="0.25">
      <c r="A321" s="125"/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5"/>
      <c r="X321" s="125"/>
      <c r="Y321" s="125"/>
      <c r="Z321" s="125"/>
    </row>
    <row r="322" spans="1:26" ht="12.75" customHeight="1" x14ac:dyDescent="0.25">
      <c r="A322" s="125"/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5"/>
      <c r="X322" s="125"/>
      <c r="Y322" s="125"/>
      <c r="Z322" s="125"/>
    </row>
    <row r="323" spans="1:26" ht="12.75" customHeight="1" x14ac:dyDescent="0.25">
      <c r="A323" s="125"/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5"/>
      <c r="X323" s="125"/>
      <c r="Y323" s="125"/>
      <c r="Z323" s="125"/>
    </row>
    <row r="324" spans="1:26" ht="12.75" customHeight="1" x14ac:dyDescent="0.25">
      <c r="A324" s="125"/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5"/>
      <c r="X324" s="125"/>
      <c r="Y324" s="125"/>
      <c r="Z324" s="125"/>
    </row>
    <row r="325" spans="1:26" ht="12.75" customHeight="1" x14ac:dyDescent="0.25">
      <c r="A325" s="125"/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25"/>
      <c r="Y325" s="125"/>
      <c r="Z325" s="125"/>
    </row>
    <row r="326" spans="1:26" ht="12.75" customHeight="1" x14ac:dyDescent="0.25">
      <c r="A326" s="125"/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25"/>
      <c r="Y326" s="125"/>
      <c r="Z326" s="125"/>
    </row>
    <row r="327" spans="1:26" ht="12.75" customHeight="1" x14ac:dyDescent="0.25">
      <c r="A327" s="125"/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  <c r="Z327" s="125"/>
    </row>
    <row r="328" spans="1:26" ht="12.75" customHeight="1" x14ac:dyDescent="0.25">
      <c r="A328" s="125"/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25"/>
      <c r="Y328" s="125"/>
      <c r="Z328" s="125"/>
    </row>
    <row r="329" spans="1:26" ht="12.75" customHeight="1" x14ac:dyDescent="0.25">
      <c r="A329" s="125"/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25"/>
      <c r="Y329" s="125"/>
      <c r="Z329" s="125"/>
    </row>
    <row r="330" spans="1:26" ht="12.75" customHeight="1" x14ac:dyDescent="0.25">
      <c r="A330" s="125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25"/>
      <c r="Y330" s="125"/>
      <c r="Z330" s="125"/>
    </row>
    <row r="331" spans="1:26" ht="12.75" customHeight="1" x14ac:dyDescent="0.25">
      <c r="A331" s="125"/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25"/>
      <c r="Y331" s="125"/>
      <c r="Z331" s="125"/>
    </row>
    <row r="332" spans="1:26" ht="12.75" customHeight="1" x14ac:dyDescent="0.25">
      <c r="A332" s="125"/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25"/>
      <c r="Y332" s="125"/>
      <c r="Z332" s="125"/>
    </row>
    <row r="333" spans="1:26" ht="12.75" customHeight="1" x14ac:dyDescent="0.25">
      <c r="A333" s="125"/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25"/>
      <c r="Y333" s="125"/>
      <c r="Z333" s="125"/>
    </row>
    <row r="334" spans="1:26" ht="12.75" customHeight="1" x14ac:dyDescent="0.25">
      <c r="A334" s="125"/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25"/>
      <c r="Y334" s="125"/>
      <c r="Z334" s="125"/>
    </row>
    <row r="335" spans="1:26" ht="12.75" customHeight="1" x14ac:dyDescent="0.25">
      <c r="A335" s="125"/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25"/>
      <c r="Y335" s="125"/>
      <c r="Z335" s="125"/>
    </row>
    <row r="336" spans="1:26" ht="12.75" customHeight="1" x14ac:dyDescent="0.25">
      <c r="A336" s="125"/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5"/>
      <c r="X336" s="125"/>
      <c r="Y336" s="125"/>
      <c r="Z336" s="125"/>
    </row>
    <row r="337" spans="1:26" ht="12.75" customHeight="1" x14ac:dyDescent="0.25">
      <c r="A337" s="125"/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5"/>
      <c r="X337" s="125"/>
      <c r="Y337" s="125"/>
      <c r="Z337" s="125"/>
    </row>
    <row r="338" spans="1:26" ht="12.75" customHeight="1" x14ac:dyDescent="0.25">
      <c r="A338" s="125"/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5"/>
      <c r="X338" s="125"/>
      <c r="Y338" s="125"/>
      <c r="Z338" s="125"/>
    </row>
    <row r="339" spans="1:26" ht="12.75" customHeight="1" x14ac:dyDescent="0.25">
      <c r="A339" s="125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5"/>
      <c r="X339" s="125"/>
      <c r="Y339" s="125"/>
      <c r="Z339" s="125"/>
    </row>
    <row r="340" spans="1:26" ht="12.75" customHeight="1" x14ac:dyDescent="0.25">
      <c r="A340" s="125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</row>
    <row r="341" spans="1:26" ht="12.75" customHeight="1" x14ac:dyDescent="0.25">
      <c r="A341" s="125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</row>
    <row r="342" spans="1:26" ht="12.75" customHeight="1" x14ac:dyDescent="0.25">
      <c r="A342" s="125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5"/>
      <c r="X342" s="125"/>
      <c r="Y342" s="125"/>
      <c r="Z342" s="125"/>
    </row>
    <row r="343" spans="1:26" ht="12.75" customHeight="1" x14ac:dyDescent="0.25">
      <c r="A343" s="125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5"/>
      <c r="X343" s="125"/>
      <c r="Y343" s="125"/>
      <c r="Z343" s="125"/>
    </row>
    <row r="344" spans="1:26" ht="12.75" customHeight="1" x14ac:dyDescent="0.25">
      <c r="A344" s="125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5"/>
      <c r="X344" s="125"/>
      <c r="Y344" s="125"/>
      <c r="Z344" s="125"/>
    </row>
    <row r="345" spans="1:26" ht="12.75" customHeight="1" x14ac:dyDescent="0.25">
      <c r="A345" s="125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5"/>
      <c r="X345" s="125"/>
      <c r="Y345" s="125"/>
      <c r="Z345" s="125"/>
    </row>
    <row r="346" spans="1:26" ht="12.75" customHeight="1" x14ac:dyDescent="0.25">
      <c r="A346" s="125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5"/>
      <c r="X346" s="125"/>
      <c r="Y346" s="125"/>
      <c r="Z346" s="125"/>
    </row>
    <row r="347" spans="1:26" ht="12.75" customHeight="1" x14ac:dyDescent="0.25">
      <c r="A347" s="125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5"/>
      <c r="X347" s="125"/>
      <c r="Y347" s="125"/>
      <c r="Z347" s="125"/>
    </row>
    <row r="348" spans="1:26" ht="12.75" customHeight="1" x14ac:dyDescent="0.25">
      <c r="A348" s="125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5"/>
      <c r="X348" s="125"/>
      <c r="Y348" s="125"/>
      <c r="Z348" s="125"/>
    </row>
    <row r="349" spans="1:26" ht="12.75" customHeight="1" x14ac:dyDescent="0.25">
      <c r="A349" s="125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5"/>
      <c r="X349" s="125"/>
      <c r="Y349" s="125"/>
      <c r="Z349" s="125"/>
    </row>
    <row r="350" spans="1:26" ht="12.75" customHeight="1" x14ac:dyDescent="0.25">
      <c r="A350" s="125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25"/>
      <c r="Y350" s="125"/>
      <c r="Z350" s="125"/>
    </row>
    <row r="351" spans="1:26" ht="12.75" customHeight="1" x14ac:dyDescent="0.25">
      <c r="A351" s="125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5"/>
      <c r="X351" s="125"/>
      <c r="Y351" s="125"/>
      <c r="Z351" s="125"/>
    </row>
    <row r="352" spans="1:26" ht="12.75" customHeight="1" x14ac:dyDescent="0.25">
      <c r="A352" s="125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25"/>
      <c r="Y352" s="125"/>
      <c r="Z352" s="125"/>
    </row>
    <row r="353" spans="1:26" ht="12.75" customHeight="1" x14ac:dyDescent="0.25">
      <c r="A353" s="125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5"/>
      <c r="X353" s="125"/>
      <c r="Y353" s="125"/>
      <c r="Z353" s="125"/>
    </row>
    <row r="354" spans="1:26" ht="12.75" customHeight="1" x14ac:dyDescent="0.25">
      <c r="A354" s="125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25"/>
      <c r="Y354" s="125"/>
      <c r="Z354" s="125"/>
    </row>
    <row r="355" spans="1:26" ht="12.75" customHeight="1" x14ac:dyDescent="0.25">
      <c r="A355" s="125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5"/>
      <c r="X355" s="125"/>
      <c r="Y355" s="125"/>
      <c r="Z355" s="125"/>
    </row>
    <row r="356" spans="1:26" ht="12.75" customHeight="1" x14ac:dyDescent="0.25">
      <c r="A356" s="125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5"/>
      <c r="X356" s="125"/>
      <c r="Y356" s="125"/>
      <c r="Z356" s="125"/>
    </row>
    <row r="357" spans="1:26" ht="12.75" customHeight="1" x14ac:dyDescent="0.25">
      <c r="A357" s="125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25"/>
      <c r="Y357" s="125"/>
      <c r="Z357" s="125"/>
    </row>
    <row r="358" spans="1:26" ht="12.75" customHeight="1" x14ac:dyDescent="0.25">
      <c r="A358" s="125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25"/>
      <c r="Y358" s="125"/>
      <c r="Z358" s="125"/>
    </row>
    <row r="359" spans="1:26" ht="12.75" customHeight="1" x14ac:dyDescent="0.25">
      <c r="A359" s="125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5"/>
      <c r="X359" s="125"/>
      <c r="Y359" s="125"/>
      <c r="Z359" s="125"/>
    </row>
    <row r="360" spans="1:26" ht="12.75" customHeight="1" x14ac:dyDescent="0.25">
      <c r="A360" s="125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5"/>
      <c r="X360" s="125"/>
      <c r="Y360" s="125"/>
      <c r="Z360" s="125"/>
    </row>
    <row r="361" spans="1:26" ht="12.75" customHeight="1" x14ac:dyDescent="0.25">
      <c r="A361" s="125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  <c r="Z361" s="125"/>
    </row>
    <row r="362" spans="1:26" ht="12.75" customHeight="1" x14ac:dyDescent="0.25">
      <c r="A362" s="125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5"/>
      <c r="X362" s="125"/>
      <c r="Y362" s="125"/>
      <c r="Z362" s="125"/>
    </row>
    <row r="363" spans="1:26" ht="12.75" customHeight="1" x14ac:dyDescent="0.25">
      <c r="A363" s="125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25"/>
      <c r="Y363" s="125"/>
      <c r="Z363" s="125"/>
    </row>
    <row r="364" spans="1:26" ht="12.75" customHeight="1" x14ac:dyDescent="0.25">
      <c r="A364" s="125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25"/>
      <c r="Y364" s="125"/>
      <c r="Z364" s="125"/>
    </row>
    <row r="365" spans="1:26" ht="12.75" customHeight="1" x14ac:dyDescent="0.25">
      <c r="A365" s="125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25"/>
      <c r="Y365" s="125"/>
      <c r="Z365" s="125"/>
    </row>
    <row r="366" spans="1:26" ht="12.75" customHeight="1" x14ac:dyDescent="0.25">
      <c r="A366" s="125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25"/>
      <c r="Y366" s="125"/>
      <c r="Z366" s="125"/>
    </row>
    <row r="367" spans="1:26" ht="12.75" customHeight="1" x14ac:dyDescent="0.25">
      <c r="A367" s="125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25"/>
      <c r="Y367" s="125"/>
      <c r="Z367" s="125"/>
    </row>
    <row r="368" spans="1:26" ht="12.75" customHeight="1" x14ac:dyDescent="0.25">
      <c r="A368" s="125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25"/>
      <c r="Y368" s="125"/>
      <c r="Z368" s="125"/>
    </row>
    <row r="369" spans="1:26" ht="12.75" customHeight="1" x14ac:dyDescent="0.25">
      <c r="A369" s="125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5"/>
      <c r="X369" s="125"/>
      <c r="Y369" s="125"/>
      <c r="Z369" s="125"/>
    </row>
    <row r="370" spans="1:26" ht="12.75" customHeight="1" x14ac:dyDescent="0.25">
      <c r="A370" s="125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5"/>
      <c r="X370" s="125"/>
      <c r="Y370" s="125"/>
      <c r="Z370" s="125"/>
    </row>
    <row r="371" spans="1:26" ht="12.75" customHeight="1" x14ac:dyDescent="0.25">
      <c r="A371" s="125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5"/>
      <c r="X371" s="125"/>
      <c r="Y371" s="125"/>
      <c r="Z371" s="125"/>
    </row>
    <row r="372" spans="1:26" ht="12.75" customHeight="1" x14ac:dyDescent="0.25">
      <c r="A372" s="125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5"/>
      <c r="X372" s="125"/>
      <c r="Y372" s="125"/>
      <c r="Z372" s="125"/>
    </row>
    <row r="373" spans="1:26" ht="12.75" customHeight="1" x14ac:dyDescent="0.25">
      <c r="A373" s="125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25"/>
      <c r="Y373" s="125"/>
      <c r="Z373" s="125"/>
    </row>
    <row r="374" spans="1:26" ht="12.75" customHeight="1" x14ac:dyDescent="0.25">
      <c r="A374" s="125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25"/>
      <c r="Y374" s="125"/>
      <c r="Z374" s="125"/>
    </row>
    <row r="375" spans="1:26" ht="12.75" customHeight="1" x14ac:dyDescent="0.25">
      <c r="A375" s="125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25"/>
      <c r="Y375" s="125"/>
      <c r="Z375" s="125"/>
    </row>
    <row r="376" spans="1:26" ht="12.75" customHeight="1" x14ac:dyDescent="0.25">
      <c r="A376" s="125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25"/>
      <c r="Y376" s="125"/>
      <c r="Z376" s="125"/>
    </row>
    <row r="377" spans="1:26" ht="12.75" customHeight="1" x14ac:dyDescent="0.25">
      <c r="A377" s="125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5"/>
      <c r="X377" s="125"/>
      <c r="Y377" s="125"/>
      <c r="Z377" s="125"/>
    </row>
    <row r="378" spans="1:26" ht="12.75" customHeight="1" x14ac:dyDescent="0.25">
      <c r="A378" s="125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25"/>
      <c r="Y378" s="125"/>
      <c r="Z378" s="125"/>
    </row>
    <row r="379" spans="1:26" ht="12.75" customHeight="1" x14ac:dyDescent="0.25">
      <c r="A379" s="125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5"/>
      <c r="X379" s="125"/>
      <c r="Y379" s="125"/>
      <c r="Z379" s="125"/>
    </row>
    <row r="380" spans="1:26" ht="12.75" customHeight="1" x14ac:dyDescent="0.25">
      <c r="A380" s="125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5"/>
      <c r="X380" s="125"/>
      <c r="Y380" s="125"/>
      <c r="Z380" s="125"/>
    </row>
    <row r="381" spans="1:26" ht="12.75" customHeight="1" x14ac:dyDescent="0.25">
      <c r="A381" s="125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5"/>
      <c r="X381" s="125"/>
      <c r="Y381" s="125"/>
      <c r="Z381" s="125"/>
    </row>
    <row r="382" spans="1:26" ht="12.75" customHeight="1" x14ac:dyDescent="0.25">
      <c r="A382" s="125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5"/>
      <c r="X382" s="125"/>
      <c r="Y382" s="125"/>
      <c r="Z382" s="125"/>
    </row>
    <row r="383" spans="1:26" ht="12.75" customHeight="1" x14ac:dyDescent="0.25">
      <c r="A383" s="125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25"/>
      <c r="Y383" s="125"/>
      <c r="Z383" s="125"/>
    </row>
    <row r="384" spans="1:26" ht="12.75" customHeight="1" x14ac:dyDescent="0.25">
      <c r="A384" s="125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</row>
    <row r="385" spans="1:26" ht="12.75" customHeight="1" x14ac:dyDescent="0.25">
      <c r="A385" s="125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</row>
    <row r="386" spans="1:26" ht="12.75" customHeight="1" x14ac:dyDescent="0.25">
      <c r="A386" s="125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</row>
    <row r="387" spans="1:26" ht="12.75" customHeight="1" x14ac:dyDescent="0.25">
      <c r="A387" s="125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25"/>
      <c r="Y387" s="125"/>
      <c r="Z387" s="125"/>
    </row>
    <row r="388" spans="1:26" ht="12.75" customHeight="1" x14ac:dyDescent="0.25">
      <c r="A388" s="125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5"/>
      <c r="Y388" s="125"/>
      <c r="Z388" s="125"/>
    </row>
    <row r="389" spans="1:26" ht="12.75" customHeight="1" x14ac:dyDescent="0.25">
      <c r="A389" s="125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5"/>
      <c r="X389" s="125"/>
      <c r="Y389" s="125"/>
      <c r="Z389" s="125"/>
    </row>
    <row r="390" spans="1:26" ht="12.75" customHeight="1" x14ac:dyDescent="0.25">
      <c r="A390" s="125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</row>
    <row r="391" spans="1:26" ht="12.75" customHeight="1" x14ac:dyDescent="0.25">
      <c r="A391" s="125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5"/>
      <c r="X391" s="125"/>
      <c r="Y391" s="125"/>
      <c r="Z391" s="125"/>
    </row>
    <row r="392" spans="1:26" ht="12.75" customHeight="1" x14ac:dyDescent="0.25">
      <c r="A392" s="125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</row>
    <row r="393" spans="1:26" ht="12.75" customHeight="1" x14ac:dyDescent="0.25">
      <c r="A393" s="125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5"/>
      <c r="X393" s="125"/>
      <c r="Y393" s="125"/>
      <c r="Z393" s="125"/>
    </row>
    <row r="394" spans="1:26" ht="12.75" customHeight="1" x14ac:dyDescent="0.25">
      <c r="A394" s="125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5"/>
      <c r="X394" s="125"/>
      <c r="Y394" s="125"/>
      <c r="Z394" s="125"/>
    </row>
    <row r="395" spans="1:26" ht="12.75" customHeight="1" x14ac:dyDescent="0.25">
      <c r="A395" s="125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5"/>
      <c r="X395" s="125"/>
      <c r="Y395" s="125"/>
      <c r="Z395" s="125"/>
    </row>
    <row r="396" spans="1:26" ht="12.75" customHeight="1" x14ac:dyDescent="0.25">
      <c r="A396" s="125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5"/>
      <c r="X396" s="125"/>
      <c r="Y396" s="125"/>
      <c r="Z396" s="125"/>
    </row>
    <row r="397" spans="1:26" ht="12.75" customHeight="1" x14ac:dyDescent="0.25">
      <c r="A397" s="125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25"/>
      <c r="Y397" s="125"/>
      <c r="Z397" s="125"/>
    </row>
    <row r="398" spans="1:26" ht="12.75" customHeight="1" x14ac:dyDescent="0.25">
      <c r="A398" s="125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5"/>
      <c r="X398" s="125"/>
      <c r="Y398" s="125"/>
      <c r="Z398" s="125"/>
    </row>
    <row r="399" spans="1:26" ht="12.75" customHeight="1" x14ac:dyDescent="0.25">
      <c r="A399" s="125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5"/>
      <c r="X399" s="125"/>
      <c r="Y399" s="125"/>
      <c r="Z399" s="125"/>
    </row>
    <row r="400" spans="1:26" ht="12.75" customHeight="1" x14ac:dyDescent="0.25">
      <c r="A400" s="125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25"/>
      <c r="Y400" s="125"/>
      <c r="Z400" s="125"/>
    </row>
    <row r="401" spans="1:26" ht="12.75" customHeight="1" x14ac:dyDescent="0.25">
      <c r="A401" s="125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5"/>
      <c r="X401" s="125"/>
      <c r="Y401" s="125"/>
      <c r="Z401" s="125"/>
    </row>
    <row r="402" spans="1:26" ht="12.75" customHeight="1" x14ac:dyDescent="0.25">
      <c r="A402" s="125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5"/>
      <c r="X402" s="125"/>
      <c r="Y402" s="125"/>
      <c r="Z402" s="125"/>
    </row>
    <row r="403" spans="1:26" ht="12.75" customHeight="1" x14ac:dyDescent="0.25">
      <c r="A403" s="125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25"/>
      <c r="Y403" s="125"/>
      <c r="Z403" s="125"/>
    </row>
    <row r="404" spans="1:26" ht="12.75" customHeight="1" x14ac:dyDescent="0.25">
      <c r="A404" s="125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25"/>
      <c r="Y404" s="125"/>
      <c r="Z404" s="125"/>
    </row>
    <row r="405" spans="1:26" ht="12.75" customHeight="1" x14ac:dyDescent="0.25">
      <c r="A405" s="125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25"/>
      <c r="Y405" s="125"/>
      <c r="Z405" s="125"/>
    </row>
    <row r="406" spans="1:26" ht="12.75" customHeight="1" x14ac:dyDescent="0.25">
      <c r="A406" s="125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5"/>
      <c r="X406" s="125"/>
      <c r="Y406" s="125"/>
      <c r="Z406" s="125"/>
    </row>
    <row r="407" spans="1:26" ht="12.75" customHeight="1" x14ac:dyDescent="0.25">
      <c r="A407" s="125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5"/>
      <c r="X407" s="125"/>
      <c r="Y407" s="125"/>
      <c r="Z407" s="125"/>
    </row>
    <row r="408" spans="1:26" ht="12.75" customHeight="1" x14ac:dyDescent="0.25">
      <c r="A408" s="125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5"/>
      <c r="X408" s="125"/>
      <c r="Y408" s="125"/>
      <c r="Z408" s="125"/>
    </row>
    <row r="409" spans="1:26" ht="12.75" customHeight="1" x14ac:dyDescent="0.25">
      <c r="A409" s="125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25"/>
      <c r="Y409" s="125"/>
      <c r="Z409" s="125"/>
    </row>
    <row r="410" spans="1:26" ht="12.75" customHeight="1" x14ac:dyDescent="0.25">
      <c r="A410" s="125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25"/>
      <c r="Y410" s="125"/>
      <c r="Z410" s="125"/>
    </row>
    <row r="411" spans="1:26" ht="12.75" customHeight="1" x14ac:dyDescent="0.25">
      <c r="A411" s="125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25"/>
      <c r="Y411" s="125"/>
      <c r="Z411" s="125"/>
    </row>
    <row r="412" spans="1:26" ht="12.75" customHeight="1" x14ac:dyDescent="0.25">
      <c r="A412" s="125"/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25"/>
      <c r="Y412" s="125"/>
      <c r="Z412" s="125"/>
    </row>
    <row r="413" spans="1:26" ht="12.75" customHeight="1" x14ac:dyDescent="0.25">
      <c r="A413" s="125"/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5"/>
      <c r="X413" s="125"/>
      <c r="Y413" s="125"/>
      <c r="Z413" s="125"/>
    </row>
    <row r="414" spans="1:26" ht="12.75" customHeight="1" x14ac:dyDescent="0.25">
      <c r="A414" s="125"/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5"/>
      <c r="X414" s="125"/>
      <c r="Y414" s="125"/>
      <c r="Z414" s="125"/>
    </row>
    <row r="415" spans="1:26" ht="12.75" customHeight="1" x14ac:dyDescent="0.25">
      <c r="A415" s="125"/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25"/>
      <c r="Y415" s="125"/>
      <c r="Z415" s="125"/>
    </row>
    <row r="416" spans="1:26" ht="12.75" customHeight="1" x14ac:dyDescent="0.25">
      <c r="A416" s="125"/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5"/>
      <c r="X416" s="125"/>
      <c r="Y416" s="125"/>
      <c r="Z416" s="125"/>
    </row>
    <row r="417" spans="1:26" ht="12.75" customHeight="1" x14ac:dyDescent="0.25">
      <c r="A417" s="125"/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5"/>
      <c r="X417" s="125"/>
      <c r="Y417" s="125"/>
      <c r="Z417" s="125"/>
    </row>
    <row r="418" spans="1:26" ht="12.75" customHeight="1" x14ac:dyDescent="0.25">
      <c r="A418" s="125"/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5"/>
      <c r="X418" s="125"/>
      <c r="Y418" s="125"/>
      <c r="Z418" s="125"/>
    </row>
    <row r="419" spans="1:26" ht="12.75" customHeight="1" x14ac:dyDescent="0.25">
      <c r="A419" s="125"/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5"/>
      <c r="X419" s="125"/>
      <c r="Y419" s="125"/>
      <c r="Z419" s="125"/>
    </row>
    <row r="420" spans="1:26" ht="12.75" customHeight="1" x14ac:dyDescent="0.25">
      <c r="A420" s="125"/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5"/>
      <c r="X420" s="125"/>
      <c r="Y420" s="125"/>
      <c r="Z420" s="125"/>
    </row>
    <row r="421" spans="1:26" ht="12.75" customHeight="1" x14ac:dyDescent="0.25">
      <c r="A421" s="125"/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5"/>
      <c r="X421" s="125"/>
      <c r="Y421" s="125"/>
      <c r="Z421" s="125"/>
    </row>
    <row r="422" spans="1:26" ht="12.75" customHeight="1" x14ac:dyDescent="0.25">
      <c r="A422" s="125"/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</row>
    <row r="423" spans="1:26" ht="12.75" customHeight="1" x14ac:dyDescent="0.25">
      <c r="A423" s="125"/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</row>
    <row r="424" spans="1:26" ht="12.75" customHeight="1" x14ac:dyDescent="0.25">
      <c r="A424" s="125"/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</row>
    <row r="425" spans="1:26" ht="12.75" customHeight="1" x14ac:dyDescent="0.25">
      <c r="A425" s="125"/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</row>
    <row r="426" spans="1:26" ht="12.75" customHeight="1" x14ac:dyDescent="0.25">
      <c r="A426" s="125"/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</row>
    <row r="427" spans="1:26" ht="12.75" customHeight="1" x14ac:dyDescent="0.25">
      <c r="A427" s="125"/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</row>
    <row r="428" spans="1:26" ht="12.75" customHeight="1" x14ac:dyDescent="0.25">
      <c r="A428" s="125"/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</row>
    <row r="429" spans="1:26" ht="12.75" customHeight="1" x14ac:dyDescent="0.25">
      <c r="A429" s="125"/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</row>
    <row r="430" spans="1:26" ht="12.75" customHeight="1" x14ac:dyDescent="0.25">
      <c r="A430" s="125"/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</row>
    <row r="431" spans="1:26" ht="12.75" customHeight="1" x14ac:dyDescent="0.25">
      <c r="A431" s="125"/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</row>
    <row r="432" spans="1:26" ht="12.75" customHeight="1" x14ac:dyDescent="0.25">
      <c r="A432" s="125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</row>
    <row r="433" spans="1:26" ht="12.75" customHeight="1" x14ac:dyDescent="0.25">
      <c r="A433" s="125"/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25"/>
      <c r="Y433" s="125"/>
      <c r="Z433" s="125"/>
    </row>
    <row r="434" spans="1:26" ht="12.75" customHeight="1" x14ac:dyDescent="0.25">
      <c r="A434" s="125"/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25"/>
      <c r="Y434" s="125"/>
      <c r="Z434" s="125"/>
    </row>
    <row r="435" spans="1:26" ht="12.75" customHeight="1" x14ac:dyDescent="0.25">
      <c r="A435" s="125"/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</row>
    <row r="436" spans="1:26" ht="12.75" customHeight="1" x14ac:dyDescent="0.25">
      <c r="A436" s="125"/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</row>
    <row r="437" spans="1:26" ht="12.75" customHeight="1" x14ac:dyDescent="0.25">
      <c r="A437" s="125"/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</row>
    <row r="438" spans="1:26" ht="12.75" customHeight="1" x14ac:dyDescent="0.25">
      <c r="A438" s="125"/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</row>
    <row r="439" spans="1:26" ht="12.75" customHeight="1" x14ac:dyDescent="0.25">
      <c r="A439" s="125"/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25"/>
      <c r="Y439" s="125"/>
      <c r="Z439" s="125"/>
    </row>
    <row r="440" spans="1:26" ht="12.75" customHeight="1" x14ac:dyDescent="0.25">
      <c r="A440" s="125"/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25"/>
      <c r="Y440" s="125"/>
      <c r="Z440" s="125"/>
    </row>
    <row r="441" spans="1:26" ht="12.75" customHeight="1" x14ac:dyDescent="0.25">
      <c r="A441" s="125"/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25"/>
      <c r="Y441" s="125"/>
      <c r="Z441" s="125"/>
    </row>
    <row r="442" spans="1:26" ht="12.75" customHeight="1" x14ac:dyDescent="0.25">
      <c r="A442" s="125"/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5"/>
      <c r="X442" s="125"/>
      <c r="Y442" s="125"/>
      <c r="Z442" s="125"/>
    </row>
    <row r="443" spans="1:26" ht="12.75" customHeight="1" x14ac:dyDescent="0.25">
      <c r="A443" s="125"/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25"/>
      <c r="Y443" s="125"/>
      <c r="Z443" s="125"/>
    </row>
    <row r="444" spans="1:26" ht="12.75" customHeight="1" x14ac:dyDescent="0.25">
      <c r="A444" s="125"/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5"/>
      <c r="X444" s="125"/>
      <c r="Y444" s="125"/>
      <c r="Z444" s="125"/>
    </row>
    <row r="445" spans="1:26" ht="12.75" customHeight="1" x14ac:dyDescent="0.25">
      <c r="A445" s="125"/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5"/>
      <c r="X445" s="125"/>
      <c r="Y445" s="125"/>
      <c r="Z445" s="125"/>
    </row>
    <row r="446" spans="1:26" ht="12.75" customHeight="1" x14ac:dyDescent="0.25">
      <c r="A446" s="125"/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5"/>
      <c r="X446" s="125"/>
      <c r="Y446" s="125"/>
      <c r="Z446" s="125"/>
    </row>
    <row r="447" spans="1:26" ht="12.75" customHeight="1" x14ac:dyDescent="0.25">
      <c r="A447" s="125"/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5"/>
      <c r="X447" s="125"/>
      <c r="Y447" s="125"/>
      <c r="Z447" s="125"/>
    </row>
    <row r="448" spans="1:26" ht="12.75" customHeight="1" x14ac:dyDescent="0.25">
      <c r="A448" s="125"/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Z448" s="125"/>
    </row>
    <row r="449" spans="1:26" ht="12.75" customHeight="1" x14ac:dyDescent="0.25">
      <c r="A449" s="125"/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5"/>
      <c r="X449" s="125"/>
      <c r="Y449" s="125"/>
      <c r="Z449" s="125"/>
    </row>
    <row r="450" spans="1:26" ht="12.75" customHeight="1" x14ac:dyDescent="0.25">
      <c r="A450" s="125"/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5"/>
      <c r="X450" s="125"/>
      <c r="Y450" s="125"/>
      <c r="Z450" s="125"/>
    </row>
    <row r="451" spans="1:26" ht="12.75" customHeight="1" x14ac:dyDescent="0.25">
      <c r="A451" s="125"/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5"/>
      <c r="X451" s="125"/>
      <c r="Y451" s="125"/>
      <c r="Z451" s="125"/>
    </row>
    <row r="452" spans="1:26" ht="12.75" customHeight="1" x14ac:dyDescent="0.25">
      <c r="A452" s="125"/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5"/>
      <c r="X452" s="125"/>
      <c r="Y452" s="125"/>
      <c r="Z452" s="125"/>
    </row>
    <row r="453" spans="1:26" ht="12.75" customHeight="1" x14ac:dyDescent="0.25">
      <c r="A453" s="125"/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25"/>
      <c r="Y453" s="125"/>
      <c r="Z453" s="125"/>
    </row>
    <row r="454" spans="1:26" ht="12.75" customHeight="1" x14ac:dyDescent="0.25">
      <c r="A454" s="125"/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25"/>
      <c r="Y454" s="125"/>
      <c r="Z454" s="125"/>
    </row>
    <row r="455" spans="1:26" ht="12.75" customHeight="1" x14ac:dyDescent="0.25">
      <c r="A455" s="125"/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5"/>
      <c r="X455" s="125"/>
      <c r="Y455" s="125"/>
      <c r="Z455" s="125"/>
    </row>
    <row r="456" spans="1:26" ht="12.75" customHeight="1" x14ac:dyDescent="0.25">
      <c r="A456" s="125"/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5"/>
      <c r="X456" s="125"/>
      <c r="Y456" s="125"/>
      <c r="Z456" s="125"/>
    </row>
    <row r="457" spans="1:26" ht="12.75" customHeight="1" x14ac:dyDescent="0.25">
      <c r="A457" s="125"/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5"/>
      <c r="X457" s="125"/>
      <c r="Y457" s="125"/>
      <c r="Z457" s="125"/>
    </row>
    <row r="458" spans="1:26" ht="12.75" customHeight="1" x14ac:dyDescent="0.25">
      <c r="A458" s="125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5"/>
      <c r="X458" s="125"/>
      <c r="Y458" s="125"/>
      <c r="Z458" s="125"/>
    </row>
    <row r="459" spans="1:26" ht="12.75" customHeight="1" x14ac:dyDescent="0.25">
      <c r="A459" s="125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25"/>
      <c r="Y459" s="125"/>
      <c r="Z459" s="125"/>
    </row>
    <row r="460" spans="1:26" ht="12.75" customHeight="1" x14ac:dyDescent="0.25">
      <c r="A460" s="125"/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5"/>
      <c r="X460" s="125"/>
      <c r="Y460" s="125"/>
      <c r="Z460" s="125"/>
    </row>
    <row r="461" spans="1:26" ht="12.75" customHeight="1" x14ac:dyDescent="0.25">
      <c r="A461" s="125"/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5"/>
      <c r="X461" s="125"/>
      <c r="Y461" s="125"/>
      <c r="Z461" s="125"/>
    </row>
    <row r="462" spans="1:26" ht="12.75" customHeight="1" x14ac:dyDescent="0.25">
      <c r="A462" s="125"/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5"/>
      <c r="X462" s="125"/>
      <c r="Y462" s="125"/>
      <c r="Z462" s="125"/>
    </row>
    <row r="463" spans="1:26" ht="12.75" customHeight="1" x14ac:dyDescent="0.25">
      <c r="A463" s="125"/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5"/>
      <c r="X463" s="125"/>
      <c r="Y463" s="125"/>
      <c r="Z463" s="125"/>
    </row>
    <row r="464" spans="1:26" ht="12.75" customHeight="1" x14ac:dyDescent="0.25">
      <c r="A464" s="125"/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5"/>
      <c r="X464" s="125"/>
      <c r="Y464" s="125"/>
      <c r="Z464" s="125"/>
    </row>
    <row r="465" spans="1:26" ht="12.75" customHeight="1" x14ac:dyDescent="0.25">
      <c r="A465" s="125"/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5"/>
      <c r="X465" s="125"/>
      <c r="Y465" s="125"/>
      <c r="Z465" s="125"/>
    </row>
    <row r="466" spans="1:26" ht="12.75" customHeight="1" x14ac:dyDescent="0.25">
      <c r="A466" s="125"/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5"/>
      <c r="X466" s="125"/>
      <c r="Y466" s="125"/>
      <c r="Z466" s="125"/>
    </row>
    <row r="467" spans="1:26" ht="12.75" customHeight="1" x14ac:dyDescent="0.25">
      <c r="A467" s="125"/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25"/>
      <c r="Y467" s="125"/>
      <c r="Z467" s="125"/>
    </row>
    <row r="468" spans="1:26" ht="12.75" customHeight="1" x14ac:dyDescent="0.25">
      <c r="A468" s="125"/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</row>
    <row r="469" spans="1:26" ht="12.75" customHeight="1" x14ac:dyDescent="0.25">
      <c r="A469" s="125"/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25"/>
      <c r="Y469" s="125"/>
      <c r="Z469" s="125"/>
    </row>
    <row r="470" spans="1:26" ht="12.75" customHeight="1" x14ac:dyDescent="0.25">
      <c r="A470" s="125"/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25"/>
      <c r="Y470" s="125"/>
      <c r="Z470" s="125"/>
    </row>
    <row r="471" spans="1:26" ht="12.75" customHeight="1" x14ac:dyDescent="0.25">
      <c r="A471" s="125"/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25"/>
      <c r="Y471" s="125"/>
      <c r="Z471" s="125"/>
    </row>
    <row r="472" spans="1:26" ht="12.75" customHeight="1" x14ac:dyDescent="0.25">
      <c r="A472" s="125"/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25"/>
      <c r="Y472" s="125"/>
      <c r="Z472" s="125"/>
    </row>
    <row r="473" spans="1:26" ht="12.75" customHeight="1" x14ac:dyDescent="0.25">
      <c r="A473" s="125"/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25"/>
      <c r="Y473" s="125"/>
      <c r="Z473" s="125"/>
    </row>
    <row r="474" spans="1:26" ht="12.75" customHeight="1" x14ac:dyDescent="0.25">
      <c r="A474" s="125"/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25"/>
      <c r="Y474" s="125"/>
      <c r="Z474" s="125"/>
    </row>
    <row r="475" spans="1:26" ht="12.75" customHeight="1" x14ac:dyDescent="0.25">
      <c r="A475" s="125"/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25"/>
      <c r="Y475" s="125"/>
      <c r="Z475" s="125"/>
    </row>
    <row r="476" spans="1:26" ht="12.75" customHeight="1" x14ac:dyDescent="0.25">
      <c r="A476" s="125"/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25"/>
      <c r="Y476" s="125"/>
      <c r="Z476" s="125"/>
    </row>
    <row r="477" spans="1:26" ht="12.75" customHeight="1" x14ac:dyDescent="0.25">
      <c r="A477" s="125"/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25"/>
      <c r="Y477" s="125"/>
      <c r="Z477" s="125"/>
    </row>
    <row r="478" spans="1:26" ht="12.75" customHeight="1" x14ac:dyDescent="0.25">
      <c r="A478" s="125"/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25"/>
      <c r="Y478" s="125"/>
      <c r="Z478" s="125"/>
    </row>
    <row r="479" spans="1:26" ht="12.75" customHeight="1" x14ac:dyDescent="0.25">
      <c r="A479" s="125"/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  <c r="Z479" s="125"/>
    </row>
    <row r="480" spans="1:26" ht="12.75" customHeight="1" x14ac:dyDescent="0.25">
      <c r="A480" s="125"/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25"/>
      <c r="Y480" s="125"/>
      <c r="Z480" s="125"/>
    </row>
    <row r="481" spans="1:26" ht="12.75" customHeight="1" x14ac:dyDescent="0.25">
      <c r="A481" s="125"/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5"/>
      <c r="X481" s="125"/>
      <c r="Y481" s="125"/>
      <c r="Z481" s="125"/>
    </row>
    <row r="482" spans="1:26" ht="12.75" customHeight="1" x14ac:dyDescent="0.25">
      <c r="A482" s="125"/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5"/>
      <c r="X482" s="125"/>
      <c r="Y482" s="125"/>
      <c r="Z482" s="125"/>
    </row>
    <row r="483" spans="1:26" ht="12.75" customHeight="1" x14ac:dyDescent="0.25">
      <c r="A483" s="125"/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  <c r="Z483" s="125"/>
    </row>
    <row r="484" spans="1:26" ht="12.75" customHeight="1" x14ac:dyDescent="0.25">
      <c r="A484" s="125"/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5"/>
      <c r="X484" s="125"/>
      <c r="Y484" s="125"/>
      <c r="Z484" s="125"/>
    </row>
    <row r="485" spans="1:26" ht="12.75" customHeight="1" x14ac:dyDescent="0.25">
      <c r="A485" s="125"/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5"/>
      <c r="X485" s="125"/>
      <c r="Y485" s="125"/>
      <c r="Z485" s="125"/>
    </row>
    <row r="486" spans="1:26" ht="12.75" customHeight="1" x14ac:dyDescent="0.25">
      <c r="A486" s="125"/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5"/>
      <c r="X486" s="125"/>
      <c r="Y486" s="125"/>
      <c r="Z486" s="125"/>
    </row>
    <row r="487" spans="1:26" ht="12.75" customHeight="1" x14ac:dyDescent="0.25">
      <c r="A487" s="125"/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5"/>
      <c r="X487" s="125"/>
      <c r="Y487" s="125"/>
      <c r="Z487" s="125"/>
    </row>
    <row r="488" spans="1:26" ht="12.75" customHeight="1" x14ac:dyDescent="0.25">
      <c r="A488" s="125"/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25"/>
      <c r="Y488" s="125"/>
      <c r="Z488" s="125"/>
    </row>
    <row r="489" spans="1:26" ht="12.75" customHeight="1" x14ac:dyDescent="0.25">
      <c r="A489" s="125"/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5"/>
      <c r="X489" s="125"/>
      <c r="Y489" s="125"/>
      <c r="Z489" s="125"/>
    </row>
    <row r="490" spans="1:26" ht="12.75" customHeight="1" x14ac:dyDescent="0.25">
      <c r="A490" s="125"/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5"/>
      <c r="X490" s="125"/>
      <c r="Y490" s="125"/>
      <c r="Z490" s="125"/>
    </row>
    <row r="491" spans="1:26" ht="12.75" customHeight="1" x14ac:dyDescent="0.25">
      <c r="A491" s="125"/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25"/>
      <c r="Y491" s="125"/>
      <c r="Z491" s="125"/>
    </row>
    <row r="492" spans="1:26" ht="12.75" customHeight="1" x14ac:dyDescent="0.25">
      <c r="A492" s="125"/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25"/>
      <c r="Y492" s="125"/>
      <c r="Z492" s="125"/>
    </row>
    <row r="493" spans="1:26" ht="12.75" customHeight="1" x14ac:dyDescent="0.25">
      <c r="A493" s="125"/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25"/>
      <c r="Y493" s="125"/>
      <c r="Z493" s="125"/>
    </row>
    <row r="494" spans="1:26" ht="12.75" customHeight="1" x14ac:dyDescent="0.25">
      <c r="A494" s="125"/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25"/>
      <c r="Y494" s="125"/>
      <c r="Z494" s="125"/>
    </row>
    <row r="495" spans="1:26" ht="12.75" customHeight="1" x14ac:dyDescent="0.25">
      <c r="A495" s="125"/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5"/>
      <c r="X495" s="125"/>
      <c r="Y495" s="125"/>
      <c r="Z495" s="125"/>
    </row>
    <row r="496" spans="1:26" ht="12.75" customHeight="1" x14ac:dyDescent="0.25">
      <c r="A496" s="125"/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5"/>
      <c r="X496" s="125"/>
      <c r="Y496" s="125"/>
      <c r="Z496" s="125"/>
    </row>
    <row r="497" spans="1:26" ht="12.75" customHeight="1" x14ac:dyDescent="0.25">
      <c r="A497" s="125"/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5"/>
      <c r="X497" s="125"/>
      <c r="Y497" s="125"/>
      <c r="Z497" s="125"/>
    </row>
    <row r="498" spans="1:26" ht="12.75" customHeight="1" x14ac:dyDescent="0.25">
      <c r="A498" s="125"/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5"/>
      <c r="X498" s="125"/>
      <c r="Y498" s="125"/>
      <c r="Z498" s="125"/>
    </row>
    <row r="499" spans="1:26" ht="12.75" customHeight="1" x14ac:dyDescent="0.25">
      <c r="A499" s="125"/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5"/>
      <c r="X499" s="125"/>
      <c r="Y499" s="125"/>
      <c r="Z499" s="125"/>
    </row>
    <row r="500" spans="1:26" ht="12.75" customHeight="1" x14ac:dyDescent="0.25">
      <c r="A500" s="125"/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5"/>
      <c r="X500" s="125"/>
      <c r="Y500" s="125"/>
      <c r="Z500" s="125"/>
    </row>
    <row r="501" spans="1:26" ht="12.75" customHeight="1" x14ac:dyDescent="0.25">
      <c r="A501" s="125"/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5"/>
      <c r="X501" s="125"/>
      <c r="Y501" s="125"/>
      <c r="Z501" s="125"/>
    </row>
    <row r="502" spans="1:26" ht="12.75" customHeight="1" x14ac:dyDescent="0.25">
      <c r="A502" s="125"/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5"/>
      <c r="X502" s="125"/>
      <c r="Y502" s="125"/>
      <c r="Z502" s="125"/>
    </row>
    <row r="503" spans="1:26" ht="12.75" customHeight="1" x14ac:dyDescent="0.25">
      <c r="A503" s="125"/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5"/>
      <c r="X503" s="125"/>
      <c r="Y503" s="125"/>
      <c r="Z503" s="125"/>
    </row>
    <row r="504" spans="1:26" ht="12.75" customHeight="1" x14ac:dyDescent="0.25">
      <c r="A504" s="125"/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5"/>
      <c r="X504" s="125"/>
      <c r="Y504" s="125"/>
      <c r="Z504" s="125"/>
    </row>
    <row r="505" spans="1:26" ht="12.75" customHeight="1" x14ac:dyDescent="0.25">
      <c r="A505" s="125"/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5"/>
      <c r="X505" s="125"/>
      <c r="Y505" s="125"/>
      <c r="Z505" s="125"/>
    </row>
    <row r="506" spans="1:26" ht="12.75" customHeight="1" x14ac:dyDescent="0.25">
      <c r="A506" s="125"/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25"/>
      <c r="Y506" s="125"/>
      <c r="Z506" s="125"/>
    </row>
    <row r="507" spans="1:26" ht="12.75" customHeight="1" x14ac:dyDescent="0.25">
      <c r="A507" s="125"/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5"/>
      <c r="X507" s="125"/>
      <c r="Y507" s="125"/>
      <c r="Z507" s="125"/>
    </row>
    <row r="508" spans="1:26" ht="12.75" customHeight="1" x14ac:dyDescent="0.25">
      <c r="A508" s="125"/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5"/>
      <c r="X508" s="125"/>
      <c r="Y508" s="125"/>
      <c r="Z508" s="125"/>
    </row>
    <row r="509" spans="1:26" ht="12.75" customHeight="1" x14ac:dyDescent="0.25">
      <c r="A509" s="125"/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5"/>
      <c r="X509" s="125"/>
      <c r="Y509" s="125"/>
      <c r="Z509" s="125"/>
    </row>
    <row r="510" spans="1:26" ht="12.75" customHeight="1" x14ac:dyDescent="0.25">
      <c r="A510" s="125"/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5"/>
      <c r="X510" s="125"/>
      <c r="Y510" s="125"/>
      <c r="Z510" s="125"/>
    </row>
    <row r="511" spans="1:26" ht="12.75" customHeight="1" x14ac:dyDescent="0.25">
      <c r="A511" s="125"/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25"/>
      <c r="Y511" s="125"/>
      <c r="Z511" s="125"/>
    </row>
    <row r="512" spans="1:26" ht="12.75" customHeight="1" x14ac:dyDescent="0.25">
      <c r="A512" s="125"/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25"/>
      <c r="Y512" s="125"/>
      <c r="Z512" s="125"/>
    </row>
    <row r="513" spans="1:26" ht="12.75" customHeight="1" x14ac:dyDescent="0.25">
      <c r="A513" s="125"/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25"/>
      <c r="Y513" s="125"/>
      <c r="Z513" s="125"/>
    </row>
    <row r="514" spans="1:26" ht="12.75" customHeight="1" x14ac:dyDescent="0.25">
      <c r="A514" s="125"/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5"/>
      <c r="X514" s="125"/>
      <c r="Y514" s="125"/>
      <c r="Z514" s="125"/>
    </row>
    <row r="515" spans="1:26" ht="12.75" customHeight="1" x14ac:dyDescent="0.25">
      <c r="A515" s="125"/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5"/>
      <c r="X515" s="125"/>
      <c r="Y515" s="125"/>
      <c r="Z515" s="125"/>
    </row>
    <row r="516" spans="1:26" ht="12.75" customHeight="1" x14ac:dyDescent="0.25">
      <c r="A516" s="125"/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5"/>
      <c r="X516" s="125"/>
      <c r="Y516" s="125"/>
      <c r="Z516" s="125"/>
    </row>
    <row r="517" spans="1:26" ht="12.75" customHeight="1" x14ac:dyDescent="0.25">
      <c r="A517" s="125"/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5"/>
      <c r="X517" s="125"/>
      <c r="Y517" s="125"/>
      <c r="Z517" s="125"/>
    </row>
    <row r="518" spans="1:26" ht="12.75" customHeight="1" x14ac:dyDescent="0.25">
      <c r="A518" s="125"/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5"/>
      <c r="X518" s="125"/>
      <c r="Y518" s="125"/>
      <c r="Z518" s="125"/>
    </row>
    <row r="519" spans="1:26" ht="12.75" customHeight="1" x14ac:dyDescent="0.25">
      <c r="A519" s="125"/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5"/>
      <c r="X519" s="125"/>
      <c r="Y519" s="125"/>
      <c r="Z519" s="125"/>
    </row>
    <row r="520" spans="1:26" ht="12.75" customHeight="1" x14ac:dyDescent="0.25">
      <c r="A520" s="125"/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5"/>
      <c r="X520" s="125"/>
      <c r="Y520" s="125"/>
      <c r="Z520" s="125"/>
    </row>
    <row r="521" spans="1:26" ht="12.75" customHeight="1" x14ac:dyDescent="0.25">
      <c r="A521" s="125"/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5"/>
      <c r="X521" s="125"/>
      <c r="Y521" s="125"/>
      <c r="Z521" s="125"/>
    </row>
    <row r="522" spans="1:26" ht="12.75" customHeight="1" x14ac:dyDescent="0.25">
      <c r="A522" s="125"/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5"/>
      <c r="X522" s="125"/>
      <c r="Y522" s="125"/>
      <c r="Z522" s="125"/>
    </row>
    <row r="523" spans="1:26" ht="12.75" customHeight="1" x14ac:dyDescent="0.25">
      <c r="A523" s="125"/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5"/>
      <c r="X523" s="125"/>
      <c r="Y523" s="125"/>
      <c r="Z523" s="125"/>
    </row>
    <row r="524" spans="1:26" ht="12.75" customHeight="1" x14ac:dyDescent="0.25">
      <c r="A524" s="125"/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5"/>
      <c r="X524" s="125"/>
      <c r="Y524" s="125"/>
      <c r="Z524" s="125"/>
    </row>
    <row r="525" spans="1:26" ht="12.75" customHeight="1" x14ac:dyDescent="0.25">
      <c r="A525" s="125"/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5"/>
      <c r="X525" s="125"/>
      <c r="Y525" s="125"/>
      <c r="Z525" s="125"/>
    </row>
    <row r="526" spans="1:26" ht="12.75" customHeight="1" x14ac:dyDescent="0.25">
      <c r="A526" s="125"/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5"/>
      <c r="X526" s="125"/>
      <c r="Y526" s="125"/>
      <c r="Z526" s="125"/>
    </row>
    <row r="527" spans="1:26" ht="12.75" customHeight="1" x14ac:dyDescent="0.25">
      <c r="A527" s="125"/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5"/>
      <c r="X527" s="125"/>
      <c r="Y527" s="125"/>
      <c r="Z527" s="125"/>
    </row>
    <row r="528" spans="1:26" ht="12.75" customHeight="1" x14ac:dyDescent="0.25">
      <c r="A528" s="125"/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5"/>
      <c r="X528" s="125"/>
      <c r="Y528" s="125"/>
      <c r="Z528" s="125"/>
    </row>
    <row r="529" spans="1:26" ht="12.75" customHeight="1" x14ac:dyDescent="0.25">
      <c r="A529" s="125"/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5"/>
      <c r="X529" s="125"/>
      <c r="Y529" s="125"/>
      <c r="Z529" s="125"/>
    </row>
    <row r="530" spans="1:26" ht="12.75" customHeight="1" x14ac:dyDescent="0.25">
      <c r="A530" s="125"/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5"/>
      <c r="X530" s="125"/>
      <c r="Y530" s="125"/>
      <c r="Z530" s="125"/>
    </row>
    <row r="531" spans="1:26" ht="12.75" customHeight="1" x14ac:dyDescent="0.25">
      <c r="A531" s="125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5"/>
      <c r="X531" s="125"/>
      <c r="Y531" s="125"/>
      <c r="Z531" s="125"/>
    </row>
    <row r="532" spans="1:26" ht="12.75" customHeight="1" x14ac:dyDescent="0.25">
      <c r="A532" s="125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25"/>
      <c r="Y532" s="125"/>
      <c r="Z532" s="125"/>
    </row>
    <row r="533" spans="1:26" ht="12.75" customHeight="1" x14ac:dyDescent="0.25">
      <c r="A533" s="125"/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5"/>
      <c r="X533" s="125"/>
      <c r="Y533" s="125"/>
      <c r="Z533" s="125"/>
    </row>
    <row r="534" spans="1:26" ht="12.75" customHeight="1" x14ac:dyDescent="0.25">
      <c r="A534" s="125"/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5"/>
      <c r="X534" s="125"/>
      <c r="Y534" s="125"/>
      <c r="Z534" s="125"/>
    </row>
    <row r="535" spans="1:26" ht="12.75" customHeight="1" x14ac:dyDescent="0.25">
      <c r="A535" s="125"/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5"/>
      <c r="X535" s="125"/>
      <c r="Y535" s="125"/>
      <c r="Z535" s="125"/>
    </row>
    <row r="536" spans="1:26" ht="12.75" customHeight="1" x14ac:dyDescent="0.25">
      <c r="A536" s="125"/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5"/>
      <c r="X536" s="125"/>
      <c r="Y536" s="125"/>
      <c r="Z536" s="125"/>
    </row>
    <row r="537" spans="1:26" ht="12.75" customHeight="1" x14ac:dyDescent="0.25">
      <c r="A537" s="125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5"/>
      <c r="X537" s="125"/>
      <c r="Y537" s="125"/>
      <c r="Z537" s="125"/>
    </row>
    <row r="538" spans="1:26" ht="12.75" customHeight="1" x14ac:dyDescent="0.25">
      <c r="A538" s="125"/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5"/>
      <c r="X538" s="125"/>
      <c r="Y538" s="125"/>
      <c r="Z538" s="125"/>
    </row>
    <row r="539" spans="1:26" ht="12.75" customHeight="1" x14ac:dyDescent="0.25">
      <c r="A539" s="125"/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5"/>
      <c r="X539" s="125"/>
      <c r="Y539" s="125"/>
      <c r="Z539" s="125"/>
    </row>
    <row r="540" spans="1:26" ht="12.75" customHeight="1" x14ac:dyDescent="0.25">
      <c r="A540" s="125"/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5"/>
      <c r="X540" s="125"/>
      <c r="Y540" s="125"/>
      <c r="Z540" s="125"/>
    </row>
    <row r="541" spans="1:26" ht="12.75" customHeight="1" x14ac:dyDescent="0.25">
      <c r="A541" s="125"/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</row>
    <row r="542" spans="1:26" ht="12.75" customHeight="1" x14ac:dyDescent="0.25">
      <c r="A542" s="125"/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</row>
    <row r="543" spans="1:26" ht="12.75" customHeight="1" x14ac:dyDescent="0.25">
      <c r="A543" s="125"/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</row>
    <row r="544" spans="1:26" ht="12.75" customHeight="1" x14ac:dyDescent="0.25">
      <c r="A544" s="125"/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5"/>
      <c r="X544" s="125"/>
      <c r="Y544" s="125"/>
      <c r="Z544" s="125"/>
    </row>
    <row r="545" spans="1:26" ht="12.75" customHeight="1" x14ac:dyDescent="0.25">
      <c r="A545" s="125"/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5"/>
      <c r="X545" s="125"/>
      <c r="Y545" s="125"/>
      <c r="Z545" s="125"/>
    </row>
    <row r="546" spans="1:26" ht="12.75" customHeight="1" x14ac:dyDescent="0.25">
      <c r="A546" s="125"/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5"/>
      <c r="X546" s="125"/>
      <c r="Y546" s="125"/>
      <c r="Z546" s="125"/>
    </row>
    <row r="547" spans="1:26" ht="12.75" customHeight="1" x14ac:dyDescent="0.25">
      <c r="A547" s="125"/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25"/>
      <c r="Y547" s="125"/>
      <c r="Z547" s="125"/>
    </row>
    <row r="548" spans="1:26" ht="12.75" customHeight="1" x14ac:dyDescent="0.25">
      <c r="A548" s="125"/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</row>
    <row r="549" spans="1:26" ht="12.75" customHeight="1" x14ac:dyDescent="0.25">
      <c r="A549" s="125"/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5"/>
      <c r="X549" s="125"/>
      <c r="Y549" s="125"/>
      <c r="Z549" s="125"/>
    </row>
    <row r="550" spans="1:26" ht="12.75" customHeight="1" x14ac:dyDescent="0.25">
      <c r="A550" s="125"/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5"/>
      <c r="X550" s="125"/>
      <c r="Y550" s="125"/>
      <c r="Z550" s="125"/>
    </row>
    <row r="551" spans="1:26" ht="12.75" customHeight="1" x14ac:dyDescent="0.25">
      <c r="A551" s="125"/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5"/>
      <c r="X551" s="125"/>
      <c r="Y551" s="125"/>
      <c r="Z551" s="125"/>
    </row>
    <row r="552" spans="1:26" ht="12.75" customHeight="1" x14ac:dyDescent="0.25">
      <c r="A552" s="125"/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5"/>
      <c r="X552" s="125"/>
      <c r="Y552" s="125"/>
      <c r="Z552" s="125"/>
    </row>
    <row r="553" spans="1:26" ht="12.75" customHeight="1" x14ac:dyDescent="0.25">
      <c r="A553" s="125"/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5"/>
      <c r="X553" s="125"/>
      <c r="Y553" s="125"/>
      <c r="Z553" s="125"/>
    </row>
    <row r="554" spans="1:26" ht="12.75" customHeight="1" x14ac:dyDescent="0.25">
      <c r="A554" s="125"/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5"/>
      <c r="X554" s="125"/>
      <c r="Y554" s="125"/>
      <c r="Z554" s="125"/>
    </row>
    <row r="555" spans="1:26" ht="12.75" customHeight="1" x14ac:dyDescent="0.25">
      <c r="A555" s="125"/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5"/>
      <c r="X555" s="125"/>
      <c r="Y555" s="125"/>
      <c r="Z555" s="125"/>
    </row>
    <row r="556" spans="1:26" ht="12.75" customHeight="1" x14ac:dyDescent="0.25">
      <c r="A556" s="125"/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5"/>
      <c r="X556" s="125"/>
      <c r="Y556" s="125"/>
      <c r="Z556" s="125"/>
    </row>
    <row r="557" spans="1:26" ht="12.75" customHeight="1" x14ac:dyDescent="0.25">
      <c r="A557" s="125"/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5"/>
      <c r="X557" s="125"/>
      <c r="Y557" s="125"/>
      <c r="Z557" s="125"/>
    </row>
    <row r="558" spans="1:26" ht="12.75" customHeight="1" x14ac:dyDescent="0.25">
      <c r="A558" s="125"/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5"/>
      <c r="X558" s="125"/>
      <c r="Y558" s="125"/>
      <c r="Z558" s="125"/>
    </row>
    <row r="559" spans="1:26" ht="12.75" customHeight="1" x14ac:dyDescent="0.25">
      <c r="A559" s="125"/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5"/>
      <c r="X559" s="125"/>
      <c r="Y559" s="125"/>
      <c r="Z559" s="125"/>
    </row>
    <row r="560" spans="1:26" ht="12.75" customHeight="1" x14ac:dyDescent="0.25">
      <c r="A560" s="125"/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5"/>
      <c r="X560" s="125"/>
      <c r="Y560" s="125"/>
      <c r="Z560" s="125"/>
    </row>
    <row r="561" spans="1:26" ht="12.75" customHeight="1" x14ac:dyDescent="0.25">
      <c r="A561" s="125"/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5"/>
      <c r="X561" s="125"/>
      <c r="Y561" s="125"/>
      <c r="Z561" s="125"/>
    </row>
    <row r="562" spans="1:26" ht="12.75" customHeight="1" x14ac:dyDescent="0.25">
      <c r="A562" s="125"/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5"/>
      <c r="X562" s="125"/>
      <c r="Y562" s="125"/>
      <c r="Z562" s="125"/>
    </row>
    <row r="563" spans="1:26" ht="12.75" customHeight="1" x14ac:dyDescent="0.25">
      <c r="A563" s="125"/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5"/>
      <c r="X563" s="125"/>
      <c r="Y563" s="125"/>
      <c r="Z563" s="125"/>
    </row>
    <row r="564" spans="1:26" ht="12.75" customHeight="1" x14ac:dyDescent="0.25">
      <c r="A564" s="125"/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5"/>
      <c r="X564" s="125"/>
      <c r="Y564" s="125"/>
      <c r="Z564" s="125"/>
    </row>
    <row r="565" spans="1:26" ht="12.75" customHeight="1" x14ac:dyDescent="0.25">
      <c r="A565" s="125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5"/>
      <c r="X565" s="125"/>
      <c r="Y565" s="125"/>
      <c r="Z565" s="125"/>
    </row>
    <row r="566" spans="1:26" ht="12.75" customHeight="1" x14ac:dyDescent="0.25">
      <c r="A566" s="125"/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25"/>
      <c r="Y566" s="125"/>
      <c r="Z566" s="125"/>
    </row>
    <row r="567" spans="1:26" ht="12.75" customHeight="1" x14ac:dyDescent="0.25">
      <c r="A567" s="125"/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25"/>
      <c r="Y567" s="125"/>
      <c r="Z567" s="125"/>
    </row>
    <row r="568" spans="1:26" ht="12.75" customHeight="1" x14ac:dyDescent="0.25">
      <c r="A568" s="125"/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5"/>
      <c r="X568" s="125"/>
      <c r="Y568" s="125"/>
      <c r="Z568" s="125"/>
    </row>
    <row r="569" spans="1:26" ht="12.75" customHeight="1" x14ac:dyDescent="0.25">
      <c r="A569" s="125"/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25"/>
      <c r="Y569" s="125"/>
      <c r="Z569" s="125"/>
    </row>
    <row r="570" spans="1:26" ht="12.75" customHeight="1" x14ac:dyDescent="0.25">
      <c r="A570" s="125"/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  <c r="Z570" s="125"/>
    </row>
    <row r="571" spans="1:26" ht="12.75" customHeight="1" x14ac:dyDescent="0.25">
      <c r="A571" s="125"/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5"/>
      <c r="X571" s="125"/>
      <c r="Y571" s="125"/>
      <c r="Z571" s="125"/>
    </row>
    <row r="572" spans="1:26" ht="12.75" customHeight="1" x14ac:dyDescent="0.25">
      <c r="A572" s="125"/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5"/>
      <c r="X572" s="125"/>
      <c r="Y572" s="125"/>
      <c r="Z572" s="125"/>
    </row>
    <row r="573" spans="1:26" ht="12.75" customHeight="1" x14ac:dyDescent="0.25">
      <c r="A573" s="125"/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5"/>
      <c r="X573" s="125"/>
      <c r="Y573" s="125"/>
      <c r="Z573" s="125"/>
    </row>
    <row r="574" spans="1:26" ht="12.75" customHeight="1" x14ac:dyDescent="0.25">
      <c r="A574" s="125"/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5"/>
      <c r="X574" s="125"/>
      <c r="Y574" s="125"/>
      <c r="Z574" s="125"/>
    </row>
    <row r="575" spans="1:26" ht="12.75" customHeight="1" x14ac:dyDescent="0.25">
      <c r="A575" s="125"/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5"/>
      <c r="X575" s="125"/>
      <c r="Y575" s="125"/>
      <c r="Z575" s="125"/>
    </row>
    <row r="576" spans="1:26" ht="12.75" customHeight="1" x14ac:dyDescent="0.25">
      <c r="A576" s="125"/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5"/>
      <c r="X576" s="125"/>
      <c r="Y576" s="125"/>
      <c r="Z576" s="125"/>
    </row>
    <row r="577" spans="1:26" ht="12.75" customHeight="1" x14ac:dyDescent="0.25">
      <c r="A577" s="125"/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5"/>
      <c r="X577" s="125"/>
      <c r="Y577" s="125"/>
      <c r="Z577" s="125"/>
    </row>
    <row r="578" spans="1:26" ht="12.75" customHeight="1" x14ac:dyDescent="0.25">
      <c r="A578" s="125"/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5"/>
      <c r="X578" s="125"/>
      <c r="Y578" s="125"/>
      <c r="Z578" s="125"/>
    </row>
    <row r="579" spans="1:26" ht="12.75" customHeight="1" x14ac:dyDescent="0.25">
      <c r="A579" s="125"/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5"/>
      <c r="X579" s="125"/>
      <c r="Y579" s="125"/>
      <c r="Z579" s="125"/>
    </row>
    <row r="580" spans="1:26" ht="12.75" customHeight="1" x14ac:dyDescent="0.25">
      <c r="A580" s="125"/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5"/>
      <c r="X580" s="125"/>
      <c r="Y580" s="125"/>
      <c r="Z580" s="125"/>
    </row>
    <row r="581" spans="1:26" ht="12.75" customHeight="1" x14ac:dyDescent="0.25">
      <c r="A581" s="125"/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5"/>
      <c r="X581" s="125"/>
      <c r="Y581" s="125"/>
      <c r="Z581" s="125"/>
    </row>
    <row r="582" spans="1:26" ht="12.75" customHeight="1" x14ac:dyDescent="0.25">
      <c r="A582" s="125"/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5"/>
      <c r="X582" s="125"/>
      <c r="Y582" s="125"/>
      <c r="Z582" s="125"/>
    </row>
    <row r="583" spans="1:26" ht="12.75" customHeight="1" x14ac:dyDescent="0.25">
      <c r="A583" s="125"/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5"/>
      <c r="X583" s="125"/>
      <c r="Y583" s="125"/>
      <c r="Z583" s="125"/>
    </row>
    <row r="584" spans="1:26" ht="12.75" customHeight="1" x14ac:dyDescent="0.25">
      <c r="A584" s="125"/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5"/>
      <c r="X584" s="125"/>
      <c r="Y584" s="125"/>
      <c r="Z584" s="125"/>
    </row>
    <row r="585" spans="1:26" ht="12.75" customHeight="1" x14ac:dyDescent="0.25">
      <c r="A585" s="125"/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5"/>
      <c r="X585" s="125"/>
      <c r="Y585" s="125"/>
      <c r="Z585" s="125"/>
    </row>
    <row r="586" spans="1:26" ht="12.75" customHeight="1" x14ac:dyDescent="0.25">
      <c r="A586" s="125"/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5"/>
      <c r="X586" s="125"/>
      <c r="Y586" s="125"/>
      <c r="Z586" s="125"/>
    </row>
    <row r="587" spans="1:26" ht="12.75" customHeight="1" x14ac:dyDescent="0.25">
      <c r="A587" s="125"/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5"/>
      <c r="X587" s="125"/>
      <c r="Y587" s="125"/>
      <c r="Z587" s="125"/>
    </row>
    <row r="588" spans="1:26" ht="12.75" customHeight="1" x14ac:dyDescent="0.25">
      <c r="A588" s="125"/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5"/>
      <c r="X588" s="125"/>
      <c r="Y588" s="125"/>
      <c r="Z588" s="125"/>
    </row>
    <row r="589" spans="1:26" ht="12.75" customHeight="1" x14ac:dyDescent="0.25">
      <c r="A589" s="125"/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5"/>
      <c r="X589" s="125"/>
      <c r="Y589" s="125"/>
      <c r="Z589" s="125"/>
    </row>
    <row r="590" spans="1:26" ht="12.75" customHeight="1" x14ac:dyDescent="0.25">
      <c r="A590" s="125"/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5"/>
      <c r="X590" s="125"/>
      <c r="Y590" s="125"/>
      <c r="Z590" s="125"/>
    </row>
    <row r="591" spans="1:26" ht="12.75" customHeight="1" x14ac:dyDescent="0.25">
      <c r="A591" s="125"/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5"/>
      <c r="X591" s="125"/>
      <c r="Y591" s="125"/>
      <c r="Z591" s="125"/>
    </row>
    <row r="592" spans="1:26" ht="12.75" customHeight="1" x14ac:dyDescent="0.25">
      <c r="A592" s="125"/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5"/>
      <c r="X592" s="125"/>
      <c r="Y592" s="125"/>
      <c r="Z592" s="125"/>
    </row>
    <row r="593" spans="1:26" ht="12.75" customHeight="1" x14ac:dyDescent="0.25">
      <c r="A593" s="125"/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5"/>
      <c r="X593" s="125"/>
      <c r="Y593" s="125"/>
      <c r="Z593" s="125"/>
    </row>
    <row r="594" spans="1:26" ht="12.75" customHeight="1" x14ac:dyDescent="0.25">
      <c r="A594" s="125"/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25"/>
      <c r="Y594" s="125"/>
      <c r="Z594" s="125"/>
    </row>
    <row r="595" spans="1:26" ht="12.75" customHeight="1" x14ac:dyDescent="0.25">
      <c r="A595" s="125"/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5"/>
      <c r="X595" s="125"/>
      <c r="Y595" s="125"/>
      <c r="Z595" s="125"/>
    </row>
    <row r="596" spans="1:26" ht="12.75" customHeight="1" x14ac:dyDescent="0.25">
      <c r="A596" s="125"/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5"/>
      <c r="X596" s="125"/>
      <c r="Y596" s="125"/>
      <c r="Z596" s="125"/>
    </row>
    <row r="597" spans="1:26" ht="12.75" customHeight="1" x14ac:dyDescent="0.25">
      <c r="A597" s="125"/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5"/>
      <c r="X597" s="125"/>
      <c r="Y597" s="125"/>
      <c r="Z597" s="125"/>
    </row>
    <row r="598" spans="1:26" ht="12.75" customHeight="1" x14ac:dyDescent="0.25">
      <c r="A598" s="125"/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5"/>
      <c r="X598" s="125"/>
      <c r="Y598" s="125"/>
      <c r="Z598" s="125"/>
    </row>
    <row r="599" spans="1:26" ht="12.75" customHeight="1" x14ac:dyDescent="0.25">
      <c r="A599" s="125"/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5"/>
      <c r="X599" s="125"/>
      <c r="Y599" s="125"/>
      <c r="Z599" s="125"/>
    </row>
    <row r="600" spans="1:26" ht="12.75" customHeight="1" x14ac:dyDescent="0.25">
      <c r="A600" s="125"/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5"/>
      <c r="X600" s="125"/>
      <c r="Y600" s="125"/>
      <c r="Z600" s="125"/>
    </row>
    <row r="601" spans="1:26" ht="12.75" customHeight="1" x14ac:dyDescent="0.25">
      <c r="A601" s="125"/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5"/>
      <c r="X601" s="125"/>
      <c r="Y601" s="125"/>
      <c r="Z601" s="125"/>
    </row>
    <row r="602" spans="1:26" ht="12.75" customHeight="1" x14ac:dyDescent="0.25">
      <c r="A602" s="125"/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5"/>
      <c r="X602" s="125"/>
      <c r="Y602" s="125"/>
      <c r="Z602" s="125"/>
    </row>
    <row r="603" spans="1:26" ht="12.75" customHeight="1" x14ac:dyDescent="0.25">
      <c r="A603" s="125"/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5"/>
      <c r="X603" s="125"/>
      <c r="Y603" s="125"/>
      <c r="Z603" s="125"/>
    </row>
    <row r="604" spans="1:26" ht="12.75" customHeight="1" x14ac:dyDescent="0.25">
      <c r="A604" s="125"/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5"/>
      <c r="X604" s="125"/>
      <c r="Y604" s="125"/>
      <c r="Z604" s="125"/>
    </row>
    <row r="605" spans="1:26" ht="12.75" customHeight="1" x14ac:dyDescent="0.25">
      <c r="A605" s="125"/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5"/>
      <c r="X605" s="125"/>
      <c r="Y605" s="125"/>
      <c r="Z605" s="125"/>
    </row>
    <row r="606" spans="1:26" ht="12.75" customHeight="1" x14ac:dyDescent="0.25">
      <c r="A606" s="125"/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5"/>
      <c r="X606" s="125"/>
      <c r="Y606" s="125"/>
      <c r="Z606" s="125"/>
    </row>
    <row r="607" spans="1:26" ht="12.75" customHeight="1" x14ac:dyDescent="0.25">
      <c r="A607" s="125"/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5"/>
      <c r="X607" s="125"/>
      <c r="Y607" s="125"/>
      <c r="Z607" s="125"/>
    </row>
    <row r="608" spans="1:26" ht="12.75" customHeight="1" x14ac:dyDescent="0.25">
      <c r="A608" s="125"/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25"/>
      <c r="Y608" s="125"/>
      <c r="Z608" s="125"/>
    </row>
    <row r="609" spans="1:26" ht="12.75" customHeight="1" x14ac:dyDescent="0.25">
      <c r="A609" s="125"/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25"/>
      <c r="Y609" s="125"/>
      <c r="Z609" s="125"/>
    </row>
    <row r="610" spans="1:26" ht="12.75" customHeight="1" x14ac:dyDescent="0.25">
      <c r="A610" s="125"/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  <c r="Z610" s="125"/>
    </row>
    <row r="611" spans="1:26" ht="12.75" customHeight="1" x14ac:dyDescent="0.25">
      <c r="A611" s="125"/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5"/>
      <c r="X611" s="125"/>
      <c r="Y611" s="125"/>
      <c r="Z611" s="125"/>
    </row>
    <row r="612" spans="1:26" ht="12.75" customHeight="1" x14ac:dyDescent="0.25">
      <c r="A612" s="125"/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5"/>
      <c r="X612" s="125"/>
      <c r="Y612" s="125"/>
      <c r="Z612" s="125"/>
    </row>
    <row r="613" spans="1:26" ht="12.75" customHeight="1" x14ac:dyDescent="0.25">
      <c r="A613" s="125"/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5"/>
      <c r="X613" s="125"/>
      <c r="Y613" s="125"/>
      <c r="Z613" s="125"/>
    </row>
    <row r="614" spans="1:26" ht="12.75" customHeight="1" x14ac:dyDescent="0.25">
      <c r="A614" s="125"/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5"/>
      <c r="X614" s="125"/>
      <c r="Y614" s="125"/>
      <c r="Z614" s="125"/>
    </row>
    <row r="615" spans="1:26" ht="12.75" customHeight="1" x14ac:dyDescent="0.25">
      <c r="A615" s="125"/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5"/>
      <c r="X615" s="125"/>
      <c r="Y615" s="125"/>
      <c r="Z615" s="125"/>
    </row>
    <row r="616" spans="1:26" ht="12.75" customHeight="1" x14ac:dyDescent="0.25">
      <c r="A616" s="125"/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5"/>
      <c r="X616" s="125"/>
      <c r="Y616" s="125"/>
      <c r="Z616" s="125"/>
    </row>
    <row r="617" spans="1:26" ht="12.75" customHeight="1" x14ac:dyDescent="0.25">
      <c r="A617" s="125"/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5"/>
      <c r="X617" s="125"/>
      <c r="Y617" s="125"/>
      <c r="Z617" s="125"/>
    </row>
    <row r="618" spans="1:26" ht="12.75" customHeight="1" x14ac:dyDescent="0.25">
      <c r="A618" s="125"/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5"/>
      <c r="X618" s="125"/>
      <c r="Y618" s="125"/>
      <c r="Z618" s="125"/>
    </row>
    <row r="619" spans="1:26" ht="12.75" customHeight="1" x14ac:dyDescent="0.25">
      <c r="A619" s="125"/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5"/>
      <c r="X619" s="125"/>
      <c r="Y619" s="125"/>
      <c r="Z619" s="125"/>
    </row>
    <row r="620" spans="1:26" ht="12.75" customHeight="1" x14ac:dyDescent="0.25">
      <c r="A620" s="125"/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5"/>
      <c r="X620" s="125"/>
      <c r="Y620" s="125"/>
      <c r="Z620" s="125"/>
    </row>
    <row r="621" spans="1:26" ht="12.75" customHeight="1" x14ac:dyDescent="0.25">
      <c r="A621" s="125"/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25"/>
      <c r="Y621" s="125"/>
      <c r="Z621" s="125"/>
    </row>
    <row r="622" spans="1:26" ht="12.75" customHeight="1" x14ac:dyDescent="0.25">
      <c r="A622" s="125"/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5"/>
      <c r="X622" s="125"/>
      <c r="Y622" s="125"/>
      <c r="Z622" s="125"/>
    </row>
    <row r="623" spans="1:26" ht="12.75" customHeight="1" x14ac:dyDescent="0.25">
      <c r="A623" s="125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5"/>
      <c r="X623" s="125"/>
      <c r="Y623" s="125"/>
      <c r="Z623" s="125"/>
    </row>
    <row r="624" spans="1:26" ht="12.75" customHeight="1" x14ac:dyDescent="0.25">
      <c r="A624" s="125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5"/>
      <c r="X624" s="125"/>
      <c r="Y624" s="125"/>
      <c r="Z624" s="125"/>
    </row>
    <row r="625" spans="1:26" ht="12.75" customHeight="1" x14ac:dyDescent="0.25">
      <c r="A625" s="125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25"/>
      <c r="Y625" s="125"/>
      <c r="Z625" s="125"/>
    </row>
    <row r="626" spans="1:26" ht="12.75" customHeight="1" x14ac:dyDescent="0.25">
      <c r="A626" s="125"/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5"/>
      <c r="X626" s="125"/>
      <c r="Y626" s="125"/>
      <c r="Z626" s="125"/>
    </row>
    <row r="627" spans="1:26" ht="12.75" customHeight="1" x14ac:dyDescent="0.25">
      <c r="A627" s="125"/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5"/>
      <c r="X627" s="125"/>
      <c r="Y627" s="125"/>
      <c r="Z627" s="125"/>
    </row>
    <row r="628" spans="1:26" ht="12.75" customHeight="1" x14ac:dyDescent="0.25">
      <c r="A628" s="125"/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5"/>
      <c r="X628" s="125"/>
      <c r="Y628" s="125"/>
      <c r="Z628" s="125"/>
    </row>
    <row r="629" spans="1:26" ht="12.75" customHeight="1" x14ac:dyDescent="0.25">
      <c r="A629" s="125"/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5"/>
      <c r="X629" s="125"/>
      <c r="Y629" s="125"/>
      <c r="Z629" s="125"/>
    </row>
    <row r="630" spans="1:26" ht="12.75" customHeight="1" x14ac:dyDescent="0.25">
      <c r="A630" s="125"/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5"/>
      <c r="X630" s="125"/>
      <c r="Y630" s="125"/>
      <c r="Z630" s="125"/>
    </row>
    <row r="631" spans="1:26" ht="12.75" customHeight="1" x14ac:dyDescent="0.25">
      <c r="A631" s="125"/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5"/>
      <c r="X631" s="125"/>
      <c r="Y631" s="125"/>
      <c r="Z631" s="125"/>
    </row>
    <row r="632" spans="1:26" ht="12.75" customHeight="1" x14ac:dyDescent="0.25">
      <c r="A632" s="125"/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5"/>
      <c r="X632" s="125"/>
      <c r="Y632" s="125"/>
      <c r="Z632" s="125"/>
    </row>
    <row r="633" spans="1:26" ht="12.75" customHeight="1" x14ac:dyDescent="0.25">
      <c r="A633" s="125"/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5"/>
      <c r="X633" s="125"/>
      <c r="Y633" s="125"/>
      <c r="Z633" s="125"/>
    </row>
    <row r="634" spans="1:26" ht="12.75" customHeight="1" x14ac:dyDescent="0.25">
      <c r="A634" s="125"/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5"/>
      <c r="X634" s="125"/>
      <c r="Y634" s="125"/>
      <c r="Z634" s="125"/>
    </row>
    <row r="635" spans="1:26" ht="12.75" customHeight="1" x14ac:dyDescent="0.25">
      <c r="A635" s="125"/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5"/>
      <c r="X635" s="125"/>
      <c r="Y635" s="125"/>
      <c r="Z635" s="125"/>
    </row>
    <row r="636" spans="1:26" ht="12.75" customHeight="1" x14ac:dyDescent="0.25">
      <c r="A636" s="125"/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5"/>
      <c r="X636" s="125"/>
      <c r="Y636" s="125"/>
      <c r="Z636" s="125"/>
    </row>
    <row r="637" spans="1:26" ht="12.75" customHeight="1" x14ac:dyDescent="0.25">
      <c r="A637" s="125"/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5"/>
      <c r="X637" s="125"/>
      <c r="Y637" s="125"/>
      <c r="Z637" s="125"/>
    </row>
    <row r="638" spans="1:26" ht="12.75" customHeight="1" x14ac:dyDescent="0.25">
      <c r="A638" s="125"/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5"/>
      <c r="X638" s="125"/>
      <c r="Y638" s="125"/>
      <c r="Z638" s="125"/>
    </row>
    <row r="639" spans="1:26" ht="12.75" customHeight="1" x14ac:dyDescent="0.25">
      <c r="A639" s="125"/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25"/>
      <c r="Y639" s="125"/>
      <c r="Z639" s="125"/>
    </row>
    <row r="640" spans="1:26" ht="12.75" customHeight="1" x14ac:dyDescent="0.25">
      <c r="A640" s="125"/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5"/>
      <c r="X640" s="125"/>
      <c r="Y640" s="125"/>
      <c r="Z640" s="125"/>
    </row>
    <row r="641" spans="1:26" ht="12.75" customHeight="1" x14ac:dyDescent="0.25">
      <c r="A641" s="125"/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5"/>
      <c r="X641" s="125"/>
      <c r="Y641" s="125"/>
      <c r="Z641" s="125"/>
    </row>
    <row r="642" spans="1:26" ht="12.75" customHeight="1" x14ac:dyDescent="0.25">
      <c r="A642" s="125"/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5"/>
      <c r="X642" s="125"/>
      <c r="Y642" s="125"/>
      <c r="Z642" s="125"/>
    </row>
    <row r="643" spans="1:26" ht="12.75" customHeight="1" x14ac:dyDescent="0.25">
      <c r="A643" s="125"/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5"/>
      <c r="X643" s="125"/>
      <c r="Y643" s="125"/>
      <c r="Z643" s="125"/>
    </row>
    <row r="644" spans="1:26" ht="12.75" customHeight="1" x14ac:dyDescent="0.25">
      <c r="A644" s="125"/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5"/>
      <c r="X644" s="125"/>
      <c r="Y644" s="125"/>
      <c r="Z644" s="125"/>
    </row>
    <row r="645" spans="1:26" ht="12.75" customHeight="1" x14ac:dyDescent="0.25">
      <c r="A645" s="125"/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5"/>
      <c r="X645" s="125"/>
      <c r="Y645" s="125"/>
      <c r="Z645" s="125"/>
    </row>
    <row r="646" spans="1:26" ht="12.75" customHeight="1" x14ac:dyDescent="0.25">
      <c r="A646" s="125"/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5"/>
      <c r="X646" s="125"/>
      <c r="Y646" s="125"/>
      <c r="Z646" s="125"/>
    </row>
    <row r="647" spans="1:26" ht="12.75" customHeight="1" x14ac:dyDescent="0.25">
      <c r="A647" s="125"/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5"/>
      <c r="X647" s="125"/>
      <c r="Y647" s="125"/>
      <c r="Z647" s="125"/>
    </row>
    <row r="648" spans="1:26" ht="12.75" customHeight="1" x14ac:dyDescent="0.25">
      <c r="A648" s="125"/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5"/>
      <c r="X648" s="125"/>
      <c r="Y648" s="125"/>
      <c r="Z648" s="125"/>
    </row>
    <row r="649" spans="1:26" ht="12.75" customHeight="1" x14ac:dyDescent="0.25">
      <c r="A649" s="125"/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5"/>
      <c r="X649" s="125"/>
      <c r="Y649" s="125"/>
      <c r="Z649" s="125"/>
    </row>
    <row r="650" spans="1:26" ht="12.75" customHeight="1" x14ac:dyDescent="0.25">
      <c r="A650" s="125"/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25"/>
      <c r="Y650" s="125"/>
      <c r="Z650" s="125"/>
    </row>
    <row r="651" spans="1:26" ht="12.75" customHeight="1" x14ac:dyDescent="0.25">
      <c r="A651" s="125"/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5"/>
      <c r="X651" s="125"/>
      <c r="Y651" s="125"/>
      <c r="Z651" s="125"/>
    </row>
    <row r="652" spans="1:26" ht="12.75" customHeight="1" x14ac:dyDescent="0.25">
      <c r="A652" s="125"/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5"/>
      <c r="X652" s="125"/>
      <c r="Y652" s="125"/>
      <c r="Z652" s="125"/>
    </row>
    <row r="653" spans="1:26" ht="12.75" customHeight="1" x14ac:dyDescent="0.25">
      <c r="A653" s="125"/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5"/>
      <c r="X653" s="125"/>
      <c r="Y653" s="125"/>
      <c r="Z653" s="125"/>
    </row>
    <row r="654" spans="1:26" ht="12.75" customHeight="1" x14ac:dyDescent="0.25">
      <c r="A654" s="125"/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5"/>
      <c r="X654" s="125"/>
      <c r="Y654" s="125"/>
      <c r="Z654" s="125"/>
    </row>
    <row r="655" spans="1:26" ht="12.75" customHeight="1" x14ac:dyDescent="0.25">
      <c r="A655" s="125"/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5"/>
      <c r="X655" s="125"/>
      <c r="Y655" s="125"/>
      <c r="Z655" s="125"/>
    </row>
    <row r="656" spans="1:26" ht="12.75" customHeight="1" x14ac:dyDescent="0.25">
      <c r="A656" s="125"/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25"/>
      <c r="Y656" s="125"/>
      <c r="Z656" s="125"/>
    </row>
    <row r="657" spans="1:26" ht="12.75" customHeight="1" x14ac:dyDescent="0.25">
      <c r="A657" s="125"/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5"/>
      <c r="X657" s="125"/>
      <c r="Y657" s="125"/>
      <c r="Z657" s="125"/>
    </row>
    <row r="658" spans="1:26" ht="12.75" customHeight="1" x14ac:dyDescent="0.25">
      <c r="A658" s="125"/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25"/>
      <c r="Y658" s="125"/>
      <c r="Z658" s="125"/>
    </row>
    <row r="659" spans="1:26" ht="12.75" customHeight="1" x14ac:dyDescent="0.25">
      <c r="A659" s="125"/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25"/>
      <c r="Y659" s="125"/>
      <c r="Z659" s="125"/>
    </row>
    <row r="660" spans="1:26" ht="12.75" customHeight="1" x14ac:dyDescent="0.25">
      <c r="A660" s="125"/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25"/>
      <c r="Y660" s="125"/>
      <c r="Z660" s="125"/>
    </row>
    <row r="661" spans="1:26" ht="12.75" customHeight="1" x14ac:dyDescent="0.25">
      <c r="A661" s="125"/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5"/>
      <c r="X661" s="125"/>
      <c r="Y661" s="125"/>
      <c r="Z661" s="125"/>
    </row>
    <row r="662" spans="1:26" ht="12.75" customHeight="1" x14ac:dyDescent="0.25">
      <c r="A662" s="125"/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5"/>
      <c r="X662" s="125"/>
      <c r="Y662" s="125"/>
      <c r="Z662" s="125"/>
    </row>
    <row r="663" spans="1:26" ht="12.75" customHeight="1" x14ac:dyDescent="0.25">
      <c r="A663" s="125"/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5"/>
      <c r="X663" s="125"/>
      <c r="Y663" s="125"/>
      <c r="Z663" s="125"/>
    </row>
    <row r="664" spans="1:26" ht="12.75" customHeight="1" x14ac:dyDescent="0.25">
      <c r="A664" s="125"/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5"/>
      <c r="X664" s="125"/>
      <c r="Y664" s="125"/>
      <c r="Z664" s="125"/>
    </row>
    <row r="665" spans="1:26" ht="12.75" customHeight="1" x14ac:dyDescent="0.25">
      <c r="A665" s="125"/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5"/>
      <c r="X665" s="125"/>
      <c r="Y665" s="125"/>
      <c r="Z665" s="125"/>
    </row>
    <row r="666" spans="1:26" ht="12.75" customHeight="1" x14ac:dyDescent="0.25">
      <c r="A666" s="125"/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5"/>
      <c r="X666" s="125"/>
      <c r="Y666" s="125"/>
      <c r="Z666" s="125"/>
    </row>
    <row r="667" spans="1:26" ht="12.75" customHeight="1" x14ac:dyDescent="0.25">
      <c r="A667" s="125"/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5"/>
      <c r="X667" s="125"/>
      <c r="Y667" s="125"/>
      <c r="Z667" s="125"/>
    </row>
    <row r="668" spans="1:26" ht="12.75" customHeight="1" x14ac:dyDescent="0.25">
      <c r="A668" s="125"/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5"/>
      <c r="X668" s="125"/>
      <c r="Y668" s="125"/>
      <c r="Z668" s="125"/>
    </row>
    <row r="669" spans="1:26" ht="12.75" customHeight="1" x14ac:dyDescent="0.25">
      <c r="A669" s="125"/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5"/>
      <c r="X669" s="125"/>
      <c r="Y669" s="125"/>
      <c r="Z669" s="125"/>
    </row>
    <row r="670" spans="1:26" ht="12.75" customHeight="1" x14ac:dyDescent="0.25">
      <c r="A670" s="125"/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5"/>
      <c r="X670" s="125"/>
      <c r="Y670" s="125"/>
      <c r="Z670" s="125"/>
    </row>
    <row r="671" spans="1:26" ht="12.75" customHeight="1" x14ac:dyDescent="0.25">
      <c r="A671" s="125"/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5"/>
      <c r="X671" s="125"/>
      <c r="Y671" s="125"/>
      <c r="Z671" s="125"/>
    </row>
    <row r="672" spans="1:26" ht="12.75" customHeight="1" x14ac:dyDescent="0.25">
      <c r="A672" s="125"/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5"/>
      <c r="X672" s="125"/>
      <c r="Y672" s="125"/>
      <c r="Z672" s="125"/>
    </row>
    <row r="673" spans="1:26" ht="12.75" customHeight="1" x14ac:dyDescent="0.25">
      <c r="A673" s="125"/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5"/>
      <c r="X673" s="125"/>
      <c r="Y673" s="125"/>
      <c r="Z673" s="125"/>
    </row>
    <row r="674" spans="1:26" ht="12.75" customHeight="1" x14ac:dyDescent="0.25">
      <c r="A674" s="125"/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5"/>
      <c r="X674" s="125"/>
      <c r="Y674" s="125"/>
      <c r="Z674" s="125"/>
    </row>
    <row r="675" spans="1:26" ht="12.75" customHeight="1" x14ac:dyDescent="0.25">
      <c r="A675" s="125"/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25"/>
      <c r="Y675" s="125"/>
      <c r="Z675" s="125"/>
    </row>
    <row r="676" spans="1:26" ht="12.75" customHeight="1" x14ac:dyDescent="0.25">
      <c r="A676" s="125"/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5"/>
      <c r="X676" s="125"/>
      <c r="Y676" s="125"/>
      <c r="Z676" s="125"/>
    </row>
    <row r="677" spans="1:26" ht="12.75" customHeight="1" x14ac:dyDescent="0.25">
      <c r="A677" s="125"/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5"/>
      <c r="X677" s="125"/>
      <c r="Y677" s="125"/>
      <c r="Z677" s="125"/>
    </row>
    <row r="678" spans="1:26" ht="12.75" customHeight="1" x14ac:dyDescent="0.25">
      <c r="A678" s="125"/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5"/>
      <c r="X678" s="125"/>
      <c r="Y678" s="125"/>
      <c r="Z678" s="125"/>
    </row>
    <row r="679" spans="1:26" ht="12.75" customHeight="1" x14ac:dyDescent="0.25">
      <c r="A679" s="125"/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5"/>
      <c r="X679" s="125"/>
      <c r="Y679" s="125"/>
      <c r="Z679" s="125"/>
    </row>
    <row r="680" spans="1:26" ht="12.75" customHeight="1" x14ac:dyDescent="0.25">
      <c r="A680" s="125"/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5"/>
      <c r="X680" s="125"/>
      <c r="Y680" s="125"/>
      <c r="Z680" s="125"/>
    </row>
    <row r="681" spans="1:26" ht="12.75" customHeight="1" x14ac:dyDescent="0.25">
      <c r="A681" s="125"/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5"/>
      <c r="X681" s="125"/>
      <c r="Y681" s="125"/>
      <c r="Z681" s="125"/>
    </row>
    <row r="682" spans="1:26" ht="12.75" customHeight="1" x14ac:dyDescent="0.25">
      <c r="A682" s="125"/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5"/>
      <c r="X682" s="125"/>
      <c r="Y682" s="125"/>
      <c r="Z682" s="125"/>
    </row>
    <row r="683" spans="1:26" ht="12.75" customHeight="1" x14ac:dyDescent="0.25">
      <c r="A683" s="125"/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5"/>
      <c r="X683" s="125"/>
      <c r="Y683" s="125"/>
      <c r="Z683" s="125"/>
    </row>
    <row r="684" spans="1:26" ht="12.75" customHeight="1" x14ac:dyDescent="0.25">
      <c r="A684" s="125"/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5"/>
      <c r="X684" s="125"/>
      <c r="Y684" s="125"/>
      <c r="Z684" s="125"/>
    </row>
    <row r="685" spans="1:26" ht="12.75" customHeight="1" x14ac:dyDescent="0.25">
      <c r="A685" s="125"/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5"/>
      <c r="X685" s="125"/>
      <c r="Y685" s="125"/>
      <c r="Z685" s="125"/>
    </row>
    <row r="686" spans="1:26" ht="12.75" customHeight="1" x14ac:dyDescent="0.25">
      <c r="A686" s="125"/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5"/>
      <c r="X686" s="125"/>
      <c r="Y686" s="125"/>
      <c r="Z686" s="125"/>
    </row>
    <row r="687" spans="1:26" ht="12.75" customHeight="1" x14ac:dyDescent="0.25">
      <c r="A687" s="125"/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25"/>
      <c r="Y687" s="125"/>
      <c r="Z687" s="125"/>
    </row>
    <row r="688" spans="1:26" ht="12.75" customHeight="1" x14ac:dyDescent="0.25">
      <c r="A688" s="125"/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5"/>
      <c r="X688" s="125"/>
      <c r="Y688" s="125"/>
      <c r="Z688" s="125"/>
    </row>
    <row r="689" spans="1:26" ht="12.75" customHeight="1" x14ac:dyDescent="0.25">
      <c r="A689" s="125"/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25"/>
      <c r="Y689" s="125"/>
      <c r="Z689" s="125"/>
    </row>
    <row r="690" spans="1:26" ht="12.75" customHeight="1" x14ac:dyDescent="0.25">
      <c r="A690" s="125"/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5"/>
      <c r="X690" s="125"/>
      <c r="Y690" s="125"/>
      <c r="Z690" s="125"/>
    </row>
    <row r="691" spans="1:26" ht="12.75" customHeight="1" x14ac:dyDescent="0.25">
      <c r="A691" s="125"/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25"/>
      <c r="Y691" s="125"/>
      <c r="Z691" s="125"/>
    </row>
    <row r="692" spans="1:26" ht="12.75" customHeight="1" x14ac:dyDescent="0.25">
      <c r="A692" s="125"/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5"/>
      <c r="X692" s="125"/>
      <c r="Y692" s="125"/>
      <c r="Z692" s="125"/>
    </row>
    <row r="693" spans="1:26" ht="12.75" customHeight="1" x14ac:dyDescent="0.25">
      <c r="A693" s="125"/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25"/>
      <c r="Y693" s="125"/>
      <c r="Z693" s="125"/>
    </row>
    <row r="694" spans="1:26" ht="12.75" customHeight="1" x14ac:dyDescent="0.25">
      <c r="A694" s="125"/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5"/>
      <c r="X694" s="125"/>
      <c r="Y694" s="125"/>
      <c r="Z694" s="125"/>
    </row>
    <row r="695" spans="1:26" ht="12.75" customHeight="1" x14ac:dyDescent="0.25">
      <c r="A695" s="125"/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5"/>
      <c r="X695" s="125"/>
      <c r="Y695" s="125"/>
      <c r="Z695" s="125"/>
    </row>
    <row r="696" spans="1:26" ht="12.75" customHeight="1" x14ac:dyDescent="0.25">
      <c r="A696" s="125"/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5"/>
      <c r="X696" s="125"/>
      <c r="Y696" s="125"/>
      <c r="Z696" s="125"/>
    </row>
    <row r="697" spans="1:26" ht="12.75" customHeight="1" x14ac:dyDescent="0.25">
      <c r="A697" s="125"/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5"/>
      <c r="X697" s="125"/>
      <c r="Y697" s="125"/>
      <c r="Z697" s="125"/>
    </row>
    <row r="698" spans="1:26" ht="12.75" customHeight="1" x14ac:dyDescent="0.25">
      <c r="A698" s="125"/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5"/>
      <c r="X698" s="125"/>
      <c r="Y698" s="125"/>
      <c r="Z698" s="125"/>
    </row>
    <row r="699" spans="1:26" ht="12.75" customHeight="1" x14ac:dyDescent="0.25">
      <c r="A699" s="125"/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5"/>
      <c r="X699" s="125"/>
      <c r="Y699" s="125"/>
      <c r="Z699" s="125"/>
    </row>
    <row r="700" spans="1:26" ht="12.75" customHeight="1" x14ac:dyDescent="0.25">
      <c r="A700" s="125"/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25"/>
      <c r="Y700" s="125"/>
      <c r="Z700" s="125"/>
    </row>
    <row r="701" spans="1:26" ht="12.75" customHeight="1" x14ac:dyDescent="0.25">
      <c r="A701" s="125"/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5"/>
      <c r="X701" s="125"/>
      <c r="Y701" s="125"/>
      <c r="Z701" s="125"/>
    </row>
    <row r="702" spans="1:26" ht="12.75" customHeight="1" x14ac:dyDescent="0.25">
      <c r="A702" s="125"/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5"/>
      <c r="X702" s="125"/>
      <c r="Y702" s="125"/>
      <c r="Z702" s="125"/>
    </row>
    <row r="703" spans="1:26" ht="12.75" customHeight="1" x14ac:dyDescent="0.25">
      <c r="A703" s="125"/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5"/>
      <c r="X703" s="125"/>
      <c r="Y703" s="125"/>
      <c r="Z703" s="125"/>
    </row>
    <row r="704" spans="1:26" ht="12.75" customHeight="1" x14ac:dyDescent="0.25">
      <c r="A704" s="125"/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25"/>
      <c r="Y704" s="125"/>
      <c r="Z704" s="125"/>
    </row>
    <row r="705" spans="1:26" ht="12.75" customHeight="1" x14ac:dyDescent="0.25">
      <c r="A705" s="125"/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25"/>
      <c r="Y705" s="125"/>
      <c r="Z705" s="125"/>
    </row>
    <row r="706" spans="1:26" ht="12.75" customHeight="1" x14ac:dyDescent="0.25">
      <c r="A706" s="125"/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5"/>
      <c r="X706" s="125"/>
      <c r="Y706" s="125"/>
      <c r="Z706" s="125"/>
    </row>
    <row r="707" spans="1:26" ht="12.75" customHeight="1" x14ac:dyDescent="0.25">
      <c r="A707" s="125"/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5"/>
      <c r="X707" s="125"/>
      <c r="Y707" s="125"/>
      <c r="Z707" s="125"/>
    </row>
    <row r="708" spans="1:26" ht="12.75" customHeight="1" x14ac:dyDescent="0.25">
      <c r="A708" s="125"/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5"/>
      <c r="X708" s="125"/>
      <c r="Y708" s="125"/>
      <c r="Z708" s="125"/>
    </row>
    <row r="709" spans="1:26" ht="12.75" customHeight="1" x14ac:dyDescent="0.25">
      <c r="A709" s="125"/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5"/>
      <c r="X709" s="125"/>
      <c r="Y709" s="125"/>
      <c r="Z709" s="125"/>
    </row>
    <row r="710" spans="1:26" ht="12.75" customHeight="1" x14ac:dyDescent="0.25">
      <c r="A710" s="125"/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5"/>
      <c r="X710" s="125"/>
      <c r="Y710" s="125"/>
      <c r="Z710" s="125"/>
    </row>
    <row r="711" spans="1:26" ht="12.75" customHeight="1" x14ac:dyDescent="0.25">
      <c r="A711" s="125"/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5"/>
      <c r="X711" s="125"/>
      <c r="Y711" s="125"/>
      <c r="Z711" s="125"/>
    </row>
    <row r="712" spans="1:26" ht="12.75" customHeight="1" x14ac:dyDescent="0.25">
      <c r="A712" s="125"/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5"/>
      <c r="X712" s="125"/>
      <c r="Y712" s="125"/>
      <c r="Z712" s="125"/>
    </row>
    <row r="713" spans="1:26" ht="12.75" customHeight="1" x14ac:dyDescent="0.25">
      <c r="A713" s="125"/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5"/>
      <c r="X713" s="125"/>
      <c r="Y713" s="125"/>
      <c r="Z713" s="125"/>
    </row>
    <row r="714" spans="1:26" ht="12.75" customHeight="1" x14ac:dyDescent="0.25">
      <c r="A714" s="125"/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5"/>
      <c r="X714" s="125"/>
      <c r="Y714" s="125"/>
      <c r="Z714" s="125"/>
    </row>
    <row r="715" spans="1:26" ht="12.75" customHeight="1" x14ac:dyDescent="0.25">
      <c r="A715" s="125"/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5"/>
      <c r="X715" s="125"/>
      <c r="Y715" s="125"/>
      <c r="Z715" s="125"/>
    </row>
    <row r="716" spans="1:26" ht="12.75" customHeight="1" x14ac:dyDescent="0.25">
      <c r="A716" s="125"/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5"/>
      <c r="X716" s="125"/>
      <c r="Y716" s="125"/>
      <c r="Z716" s="125"/>
    </row>
    <row r="717" spans="1:26" ht="12.75" customHeight="1" x14ac:dyDescent="0.25">
      <c r="A717" s="125"/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25"/>
      <c r="Y717" s="125"/>
      <c r="Z717" s="125"/>
    </row>
    <row r="718" spans="1:26" ht="12.75" customHeight="1" x14ac:dyDescent="0.25">
      <c r="A718" s="125"/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5"/>
      <c r="X718" s="125"/>
      <c r="Y718" s="125"/>
      <c r="Z718" s="125"/>
    </row>
    <row r="719" spans="1:26" ht="12.75" customHeight="1" x14ac:dyDescent="0.25">
      <c r="A719" s="125"/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25"/>
      <c r="Y719" s="125"/>
      <c r="Z719" s="125"/>
    </row>
    <row r="720" spans="1:26" ht="12.75" customHeight="1" x14ac:dyDescent="0.25">
      <c r="A720" s="125"/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5"/>
      <c r="X720" s="125"/>
      <c r="Y720" s="125"/>
      <c r="Z720" s="125"/>
    </row>
    <row r="721" spans="1:26" ht="12.75" customHeight="1" x14ac:dyDescent="0.25">
      <c r="A721" s="125"/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5"/>
      <c r="X721" s="125"/>
      <c r="Y721" s="125"/>
      <c r="Z721" s="125"/>
    </row>
    <row r="722" spans="1:26" ht="12.75" customHeight="1" x14ac:dyDescent="0.25">
      <c r="A722" s="125"/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5"/>
      <c r="X722" s="125"/>
      <c r="Y722" s="125"/>
      <c r="Z722" s="125"/>
    </row>
    <row r="723" spans="1:26" ht="12.75" customHeight="1" x14ac:dyDescent="0.25">
      <c r="A723" s="125"/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5"/>
      <c r="X723" s="125"/>
      <c r="Y723" s="125"/>
      <c r="Z723" s="125"/>
    </row>
    <row r="724" spans="1:26" ht="12.75" customHeight="1" x14ac:dyDescent="0.25">
      <c r="A724" s="125"/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5"/>
      <c r="Y724" s="125"/>
      <c r="Z724" s="125"/>
    </row>
    <row r="725" spans="1:26" ht="12.75" customHeight="1" x14ac:dyDescent="0.25">
      <c r="A725" s="125"/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5"/>
      <c r="X725" s="125"/>
      <c r="Y725" s="125"/>
      <c r="Z725" s="125"/>
    </row>
    <row r="726" spans="1:26" ht="12.75" customHeight="1" x14ac:dyDescent="0.25">
      <c r="A726" s="125"/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5"/>
      <c r="X726" s="125"/>
      <c r="Y726" s="125"/>
      <c r="Z726" s="125"/>
    </row>
    <row r="727" spans="1:26" ht="12.75" customHeight="1" x14ac:dyDescent="0.25">
      <c r="A727" s="125"/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5"/>
      <c r="X727" s="125"/>
      <c r="Y727" s="125"/>
      <c r="Z727" s="125"/>
    </row>
    <row r="728" spans="1:26" ht="12.75" customHeight="1" x14ac:dyDescent="0.25">
      <c r="A728" s="125"/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5"/>
      <c r="X728" s="125"/>
      <c r="Y728" s="125"/>
      <c r="Z728" s="125"/>
    </row>
    <row r="729" spans="1:26" ht="12.75" customHeight="1" x14ac:dyDescent="0.25">
      <c r="A729" s="125"/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5"/>
      <c r="X729" s="125"/>
      <c r="Y729" s="125"/>
      <c r="Z729" s="125"/>
    </row>
    <row r="730" spans="1:26" ht="12.75" customHeight="1" x14ac:dyDescent="0.25">
      <c r="A730" s="125"/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5"/>
      <c r="Y730" s="125"/>
      <c r="Z730" s="125"/>
    </row>
    <row r="731" spans="1:26" ht="12.75" customHeight="1" x14ac:dyDescent="0.25">
      <c r="A731" s="125"/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5"/>
      <c r="X731" s="125"/>
      <c r="Y731" s="125"/>
      <c r="Z731" s="125"/>
    </row>
    <row r="732" spans="1:26" ht="12.75" customHeight="1" x14ac:dyDescent="0.25">
      <c r="A732" s="125"/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25"/>
      <c r="Y732" s="125"/>
      <c r="Z732" s="125"/>
    </row>
    <row r="733" spans="1:26" ht="12.75" customHeight="1" x14ac:dyDescent="0.25">
      <c r="A733" s="125"/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5"/>
      <c r="X733" s="125"/>
      <c r="Y733" s="125"/>
      <c r="Z733" s="125"/>
    </row>
    <row r="734" spans="1:26" ht="12.75" customHeight="1" x14ac:dyDescent="0.25">
      <c r="A734" s="125"/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5"/>
      <c r="X734" s="125"/>
      <c r="Y734" s="125"/>
      <c r="Z734" s="125"/>
    </row>
    <row r="735" spans="1:26" ht="12.75" customHeight="1" x14ac:dyDescent="0.25">
      <c r="A735" s="125"/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5"/>
      <c r="X735" s="125"/>
      <c r="Y735" s="125"/>
      <c r="Z735" s="125"/>
    </row>
    <row r="736" spans="1:26" ht="12.75" customHeight="1" x14ac:dyDescent="0.25">
      <c r="A736" s="125"/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5"/>
      <c r="X736" s="125"/>
      <c r="Y736" s="125"/>
      <c r="Z736" s="125"/>
    </row>
    <row r="737" spans="1:26" ht="12.75" customHeight="1" x14ac:dyDescent="0.25">
      <c r="A737" s="125"/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5"/>
      <c r="X737" s="125"/>
      <c r="Y737" s="125"/>
      <c r="Z737" s="125"/>
    </row>
    <row r="738" spans="1:26" ht="12.75" customHeight="1" x14ac:dyDescent="0.25">
      <c r="A738" s="125"/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5"/>
      <c r="X738" s="125"/>
      <c r="Y738" s="125"/>
      <c r="Z738" s="125"/>
    </row>
    <row r="739" spans="1:26" ht="12.75" customHeight="1" x14ac:dyDescent="0.25">
      <c r="A739" s="125"/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5"/>
      <c r="X739" s="125"/>
      <c r="Y739" s="125"/>
      <c r="Z739" s="125"/>
    </row>
    <row r="740" spans="1:26" ht="12.75" customHeight="1" x14ac:dyDescent="0.25">
      <c r="A740" s="125"/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5"/>
      <c r="X740" s="125"/>
      <c r="Y740" s="125"/>
      <c r="Z740" s="125"/>
    </row>
    <row r="741" spans="1:26" ht="12.75" customHeight="1" x14ac:dyDescent="0.25">
      <c r="A741" s="125"/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5"/>
      <c r="X741" s="125"/>
      <c r="Y741" s="125"/>
      <c r="Z741" s="125"/>
    </row>
    <row r="742" spans="1:26" ht="12.75" customHeight="1" x14ac:dyDescent="0.25">
      <c r="A742" s="125"/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5"/>
      <c r="X742" s="125"/>
      <c r="Y742" s="125"/>
      <c r="Z742" s="125"/>
    </row>
    <row r="743" spans="1:26" ht="12.75" customHeight="1" x14ac:dyDescent="0.25">
      <c r="A743" s="125"/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5"/>
      <c r="X743" s="125"/>
      <c r="Y743" s="125"/>
      <c r="Z743" s="125"/>
    </row>
    <row r="744" spans="1:26" ht="12.75" customHeight="1" x14ac:dyDescent="0.25">
      <c r="A744" s="125"/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25"/>
      <c r="Y744" s="125"/>
      <c r="Z744" s="125"/>
    </row>
    <row r="745" spans="1:26" ht="12.75" customHeight="1" x14ac:dyDescent="0.25">
      <c r="A745" s="125"/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25"/>
      <c r="Y745" s="125"/>
      <c r="Z745" s="125"/>
    </row>
    <row r="746" spans="1:26" ht="12.75" customHeight="1" x14ac:dyDescent="0.25">
      <c r="A746" s="125"/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25"/>
      <c r="Y746" s="125"/>
      <c r="Z746" s="125"/>
    </row>
    <row r="747" spans="1:26" ht="12.75" customHeight="1" x14ac:dyDescent="0.25">
      <c r="A747" s="125"/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25"/>
      <c r="Y747" s="125"/>
      <c r="Z747" s="125"/>
    </row>
    <row r="748" spans="1:26" ht="12.75" customHeight="1" x14ac:dyDescent="0.25">
      <c r="A748" s="125"/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25"/>
      <c r="Y748" s="125"/>
      <c r="Z748" s="125"/>
    </row>
    <row r="749" spans="1:26" ht="12.75" customHeight="1" x14ac:dyDescent="0.25">
      <c r="A749" s="125"/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25"/>
      <c r="Y749" s="125"/>
      <c r="Z749" s="125"/>
    </row>
    <row r="750" spans="1:26" ht="12.75" customHeight="1" x14ac:dyDescent="0.25">
      <c r="A750" s="125"/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25"/>
      <c r="Y750" s="125"/>
      <c r="Z750" s="125"/>
    </row>
    <row r="751" spans="1:26" ht="12.75" customHeight="1" x14ac:dyDescent="0.25">
      <c r="A751" s="125"/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25"/>
      <c r="Y751" s="125"/>
      <c r="Z751" s="125"/>
    </row>
    <row r="752" spans="1:26" ht="12.75" customHeight="1" x14ac:dyDescent="0.25">
      <c r="A752" s="125"/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25"/>
      <c r="Y752" s="125"/>
      <c r="Z752" s="125"/>
    </row>
    <row r="753" spans="1:26" ht="12.75" customHeight="1" x14ac:dyDescent="0.25">
      <c r="A753" s="125"/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5"/>
      <c r="X753" s="125"/>
      <c r="Y753" s="125"/>
      <c r="Z753" s="125"/>
    </row>
    <row r="754" spans="1:26" ht="12.75" customHeight="1" x14ac:dyDescent="0.25">
      <c r="A754" s="125"/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5"/>
      <c r="X754" s="125"/>
      <c r="Y754" s="125"/>
      <c r="Z754" s="125"/>
    </row>
    <row r="755" spans="1:26" ht="12.75" customHeight="1" x14ac:dyDescent="0.25">
      <c r="A755" s="125"/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5"/>
      <c r="X755" s="125"/>
      <c r="Y755" s="125"/>
      <c r="Z755" s="125"/>
    </row>
    <row r="756" spans="1:26" ht="12.75" customHeight="1" x14ac:dyDescent="0.25">
      <c r="A756" s="125"/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5"/>
      <c r="X756" s="125"/>
      <c r="Y756" s="125"/>
      <c r="Z756" s="125"/>
    </row>
    <row r="757" spans="1:26" ht="12.75" customHeight="1" x14ac:dyDescent="0.25">
      <c r="A757" s="125"/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5"/>
      <c r="X757" s="125"/>
      <c r="Y757" s="125"/>
      <c r="Z757" s="125"/>
    </row>
    <row r="758" spans="1:26" ht="12.75" customHeight="1" x14ac:dyDescent="0.25">
      <c r="A758" s="125"/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5"/>
      <c r="X758" s="125"/>
      <c r="Y758" s="125"/>
      <c r="Z758" s="125"/>
    </row>
    <row r="759" spans="1:26" ht="12.75" customHeight="1" x14ac:dyDescent="0.25">
      <c r="A759" s="125"/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5"/>
      <c r="X759" s="125"/>
      <c r="Y759" s="125"/>
      <c r="Z759" s="125"/>
    </row>
    <row r="760" spans="1:26" ht="12.75" customHeight="1" x14ac:dyDescent="0.25">
      <c r="A760" s="125"/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5"/>
      <c r="X760" s="125"/>
      <c r="Y760" s="125"/>
      <c r="Z760" s="125"/>
    </row>
    <row r="761" spans="1:26" ht="12.75" customHeight="1" x14ac:dyDescent="0.25">
      <c r="A761" s="125"/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25"/>
      <c r="Y761" s="125"/>
      <c r="Z761" s="125"/>
    </row>
    <row r="762" spans="1:26" ht="12.75" customHeight="1" x14ac:dyDescent="0.25">
      <c r="A762" s="125"/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5"/>
      <c r="X762" s="125"/>
      <c r="Y762" s="125"/>
      <c r="Z762" s="125"/>
    </row>
    <row r="763" spans="1:26" ht="12.75" customHeight="1" x14ac:dyDescent="0.25">
      <c r="A763" s="125"/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5"/>
      <c r="X763" s="125"/>
      <c r="Y763" s="125"/>
      <c r="Z763" s="125"/>
    </row>
    <row r="764" spans="1:26" ht="12.75" customHeight="1" x14ac:dyDescent="0.25">
      <c r="A764" s="125"/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5"/>
      <c r="X764" s="125"/>
      <c r="Y764" s="125"/>
      <c r="Z764" s="125"/>
    </row>
    <row r="765" spans="1:26" ht="12.75" customHeight="1" x14ac:dyDescent="0.25">
      <c r="A765" s="125"/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5"/>
      <c r="X765" s="125"/>
      <c r="Y765" s="125"/>
      <c r="Z765" s="125"/>
    </row>
    <row r="766" spans="1:26" ht="12.75" customHeight="1" x14ac:dyDescent="0.25">
      <c r="A766" s="125"/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25"/>
      <c r="Y766" s="125"/>
      <c r="Z766" s="125"/>
    </row>
    <row r="767" spans="1:26" ht="12.75" customHeight="1" x14ac:dyDescent="0.25">
      <c r="A767" s="125"/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5"/>
      <c r="X767" s="125"/>
      <c r="Y767" s="125"/>
      <c r="Z767" s="125"/>
    </row>
    <row r="768" spans="1:26" ht="12.75" customHeight="1" x14ac:dyDescent="0.25">
      <c r="A768" s="125"/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25"/>
      <c r="Y768" s="125"/>
      <c r="Z768" s="125"/>
    </row>
    <row r="769" spans="1:26" ht="12.75" customHeight="1" x14ac:dyDescent="0.25">
      <c r="A769" s="125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25"/>
      <c r="Y769" s="125"/>
      <c r="Z769" s="125"/>
    </row>
    <row r="770" spans="1:26" ht="12.75" customHeight="1" x14ac:dyDescent="0.25">
      <c r="A770" s="125"/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25"/>
      <c r="Y770" s="125"/>
      <c r="Z770" s="125"/>
    </row>
    <row r="771" spans="1:26" ht="12.75" customHeight="1" x14ac:dyDescent="0.25">
      <c r="A771" s="125"/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25"/>
      <c r="Y771" s="125"/>
      <c r="Z771" s="125"/>
    </row>
    <row r="772" spans="1:26" ht="12.75" customHeight="1" x14ac:dyDescent="0.25">
      <c r="A772" s="125"/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25"/>
      <c r="Y772" s="125"/>
      <c r="Z772" s="125"/>
    </row>
    <row r="773" spans="1:26" ht="12.75" customHeight="1" x14ac:dyDescent="0.25">
      <c r="A773" s="125"/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25"/>
      <c r="Y773" s="125"/>
      <c r="Z773" s="125"/>
    </row>
    <row r="774" spans="1:26" ht="12.75" customHeight="1" x14ac:dyDescent="0.25">
      <c r="A774" s="125"/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25"/>
      <c r="Y774" s="125"/>
      <c r="Z774" s="125"/>
    </row>
    <row r="775" spans="1:26" ht="12.75" customHeight="1" x14ac:dyDescent="0.25">
      <c r="A775" s="125"/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25"/>
      <c r="Y775" s="125"/>
      <c r="Z775" s="125"/>
    </row>
    <row r="776" spans="1:26" ht="12.75" customHeight="1" x14ac:dyDescent="0.25">
      <c r="A776" s="125"/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25"/>
      <c r="Y776" s="125"/>
      <c r="Z776" s="125"/>
    </row>
    <row r="777" spans="1:26" ht="12.75" customHeight="1" x14ac:dyDescent="0.25">
      <c r="A777" s="125"/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5"/>
      <c r="X777" s="125"/>
      <c r="Y777" s="125"/>
      <c r="Z777" s="125"/>
    </row>
    <row r="778" spans="1:26" ht="12.75" customHeight="1" x14ac:dyDescent="0.25">
      <c r="A778" s="125"/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25"/>
      <c r="Y778" s="125"/>
      <c r="Z778" s="125"/>
    </row>
    <row r="779" spans="1:26" ht="12.75" customHeight="1" x14ac:dyDescent="0.25">
      <c r="A779" s="125"/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5"/>
      <c r="X779" s="125"/>
      <c r="Y779" s="125"/>
      <c r="Z779" s="125"/>
    </row>
    <row r="780" spans="1:26" ht="12.75" customHeight="1" x14ac:dyDescent="0.25">
      <c r="A780" s="125"/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25"/>
      <c r="Y780" s="125"/>
      <c r="Z780" s="125"/>
    </row>
    <row r="781" spans="1:26" ht="12.75" customHeight="1" x14ac:dyDescent="0.25">
      <c r="A781" s="125"/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5"/>
      <c r="X781" s="125"/>
      <c r="Y781" s="125"/>
      <c r="Z781" s="125"/>
    </row>
    <row r="782" spans="1:26" ht="12.75" customHeight="1" x14ac:dyDescent="0.25">
      <c r="A782" s="125"/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5"/>
      <c r="X782" s="125"/>
      <c r="Y782" s="125"/>
      <c r="Z782" s="125"/>
    </row>
    <row r="783" spans="1:26" ht="12.75" customHeight="1" x14ac:dyDescent="0.25">
      <c r="A783" s="125"/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25"/>
      <c r="Y783" s="125"/>
      <c r="Z783" s="125"/>
    </row>
    <row r="784" spans="1:26" ht="12.75" customHeight="1" x14ac:dyDescent="0.25">
      <c r="A784" s="125"/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25"/>
      <c r="Y784" s="125"/>
      <c r="Z784" s="125"/>
    </row>
    <row r="785" spans="1:26" ht="12.75" customHeight="1" x14ac:dyDescent="0.25">
      <c r="A785" s="125"/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25"/>
      <c r="Y785" s="125"/>
      <c r="Z785" s="125"/>
    </row>
    <row r="786" spans="1:26" ht="12.75" customHeight="1" x14ac:dyDescent="0.25">
      <c r="A786" s="125"/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25"/>
      <c r="Y786" s="125"/>
      <c r="Z786" s="125"/>
    </row>
    <row r="787" spans="1:26" ht="12.75" customHeight="1" x14ac:dyDescent="0.25">
      <c r="A787" s="125"/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5"/>
      <c r="X787" s="125"/>
      <c r="Y787" s="125"/>
      <c r="Z787" s="125"/>
    </row>
    <row r="788" spans="1:26" ht="12.75" customHeight="1" x14ac:dyDescent="0.25">
      <c r="A788" s="125"/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5"/>
      <c r="X788" s="125"/>
      <c r="Y788" s="125"/>
      <c r="Z788" s="125"/>
    </row>
    <row r="789" spans="1:26" ht="12.75" customHeight="1" x14ac:dyDescent="0.25">
      <c r="A789" s="125"/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25"/>
      <c r="Y789" s="125"/>
      <c r="Z789" s="125"/>
    </row>
    <row r="790" spans="1:26" ht="12.75" customHeight="1" x14ac:dyDescent="0.25">
      <c r="A790" s="125"/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5"/>
      <c r="X790" s="125"/>
      <c r="Y790" s="125"/>
      <c r="Z790" s="125"/>
    </row>
    <row r="791" spans="1:26" ht="12.75" customHeight="1" x14ac:dyDescent="0.25">
      <c r="A791" s="125"/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5"/>
      <c r="X791" s="125"/>
      <c r="Y791" s="125"/>
      <c r="Z791" s="125"/>
    </row>
    <row r="792" spans="1:26" ht="12.75" customHeight="1" x14ac:dyDescent="0.25">
      <c r="A792" s="125"/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5"/>
      <c r="X792" s="125"/>
      <c r="Y792" s="125"/>
      <c r="Z792" s="125"/>
    </row>
    <row r="793" spans="1:26" ht="12.75" customHeight="1" x14ac:dyDescent="0.25">
      <c r="A793" s="125"/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5"/>
      <c r="X793" s="125"/>
      <c r="Y793" s="125"/>
      <c r="Z793" s="125"/>
    </row>
    <row r="794" spans="1:26" ht="12.75" customHeight="1" x14ac:dyDescent="0.25">
      <c r="A794" s="125"/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25"/>
      <c r="Y794" s="125"/>
      <c r="Z794" s="125"/>
    </row>
    <row r="795" spans="1:26" ht="12.75" customHeight="1" x14ac:dyDescent="0.25">
      <c r="A795" s="125"/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25"/>
      <c r="Y795" s="125"/>
      <c r="Z795" s="125"/>
    </row>
    <row r="796" spans="1:26" ht="12.75" customHeight="1" x14ac:dyDescent="0.25">
      <c r="A796" s="125"/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25"/>
      <c r="Y796" s="125"/>
      <c r="Z796" s="125"/>
    </row>
    <row r="797" spans="1:26" ht="12.75" customHeight="1" x14ac:dyDescent="0.25">
      <c r="A797" s="125"/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25"/>
      <c r="Y797" s="125"/>
      <c r="Z797" s="125"/>
    </row>
    <row r="798" spans="1:26" ht="12.75" customHeight="1" x14ac:dyDescent="0.25">
      <c r="A798" s="125"/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5"/>
      <c r="X798" s="125"/>
      <c r="Y798" s="125"/>
      <c r="Z798" s="125"/>
    </row>
    <row r="799" spans="1:26" ht="12.75" customHeight="1" x14ac:dyDescent="0.25">
      <c r="A799" s="125"/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5"/>
      <c r="X799" s="125"/>
      <c r="Y799" s="125"/>
      <c r="Z799" s="125"/>
    </row>
    <row r="800" spans="1:26" ht="12.75" customHeight="1" x14ac:dyDescent="0.25">
      <c r="A800" s="125"/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5"/>
      <c r="X800" s="125"/>
      <c r="Y800" s="125"/>
      <c r="Z800" s="125"/>
    </row>
    <row r="801" spans="1:26" ht="12.75" customHeight="1" x14ac:dyDescent="0.25">
      <c r="A801" s="125"/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5"/>
      <c r="X801" s="125"/>
      <c r="Y801" s="125"/>
      <c r="Z801" s="125"/>
    </row>
    <row r="802" spans="1:26" ht="12.75" customHeight="1" x14ac:dyDescent="0.25">
      <c r="A802" s="125"/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5"/>
      <c r="X802" s="125"/>
      <c r="Y802" s="125"/>
      <c r="Z802" s="125"/>
    </row>
    <row r="803" spans="1:26" ht="12.75" customHeight="1" x14ac:dyDescent="0.25">
      <c r="A803" s="125"/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25"/>
      <c r="Y803" s="125"/>
      <c r="Z803" s="125"/>
    </row>
    <row r="804" spans="1:26" ht="12.75" customHeight="1" x14ac:dyDescent="0.25">
      <c r="A804" s="125"/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25"/>
      <c r="Y804" s="125"/>
      <c r="Z804" s="125"/>
    </row>
    <row r="805" spans="1:26" ht="12.75" customHeight="1" x14ac:dyDescent="0.25">
      <c r="A805" s="125"/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5"/>
      <c r="X805" s="125"/>
      <c r="Y805" s="125"/>
      <c r="Z805" s="125"/>
    </row>
    <row r="806" spans="1:26" ht="12.75" customHeight="1" x14ac:dyDescent="0.25">
      <c r="A806" s="125"/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25"/>
      <c r="Y806" s="125"/>
      <c r="Z806" s="125"/>
    </row>
    <row r="807" spans="1:26" ht="12.75" customHeight="1" x14ac:dyDescent="0.25">
      <c r="A807" s="125"/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25"/>
      <c r="Y807" s="125"/>
      <c r="Z807" s="125"/>
    </row>
    <row r="808" spans="1:26" ht="12.75" customHeight="1" x14ac:dyDescent="0.25">
      <c r="A808" s="125"/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25"/>
      <c r="Y808" s="125"/>
      <c r="Z808" s="125"/>
    </row>
    <row r="809" spans="1:26" ht="12.75" customHeight="1" x14ac:dyDescent="0.25">
      <c r="A809" s="125"/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25"/>
      <c r="Y809" s="125"/>
      <c r="Z809" s="125"/>
    </row>
    <row r="810" spans="1:26" ht="12.75" customHeight="1" x14ac:dyDescent="0.25">
      <c r="A810" s="125"/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5"/>
      <c r="X810" s="125"/>
      <c r="Y810" s="125"/>
      <c r="Z810" s="125"/>
    </row>
    <row r="811" spans="1:26" ht="12.75" customHeight="1" x14ac:dyDescent="0.25">
      <c r="A811" s="125"/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25"/>
      <c r="Y811" s="125"/>
      <c r="Z811" s="125"/>
    </row>
    <row r="812" spans="1:26" ht="12.75" customHeight="1" x14ac:dyDescent="0.25">
      <c r="A812" s="125"/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25"/>
      <c r="Y812" s="125"/>
      <c r="Z812" s="125"/>
    </row>
    <row r="813" spans="1:26" ht="12.75" customHeight="1" x14ac:dyDescent="0.25">
      <c r="A813" s="125"/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25"/>
      <c r="Y813" s="125"/>
      <c r="Z813" s="125"/>
    </row>
    <row r="814" spans="1:26" ht="12.75" customHeight="1" x14ac:dyDescent="0.25">
      <c r="A814" s="125"/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25"/>
      <c r="Y814" s="125"/>
      <c r="Z814" s="125"/>
    </row>
    <row r="815" spans="1:26" ht="12.75" customHeight="1" x14ac:dyDescent="0.25">
      <c r="A815" s="125"/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5"/>
      <c r="X815" s="125"/>
      <c r="Y815" s="125"/>
      <c r="Z815" s="125"/>
    </row>
    <row r="816" spans="1:26" ht="12.75" customHeight="1" x14ac:dyDescent="0.25">
      <c r="A816" s="125"/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5"/>
      <c r="X816" s="125"/>
      <c r="Y816" s="125"/>
      <c r="Z816" s="125"/>
    </row>
    <row r="817" spans="1:26" ht="12.75" customHeight="1" x14ac:dyDescent="0.25">
      <c r="A817" s="125"/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5"/>
      <c r="X817" s="125"/>
      <c r="Y817" s="125"/>
      <c r="Z817" s="125"/>
    </row>
    <row r="818" spans="1:26" ht="12.75" customHeight="1" x14ac:dyDescent="0.25">
      <c r="A818" s="125"/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5"/>
      <c r="X818" s="125"/>
      <c r="Y818" s="125"/>
      <c r="Z818" s="125"/>
    </row>
    <row r="819" spans="1:26" ht="12.75" customHeight="1" x14ac:dyDescent="0.25">
      <c r="A819" s="125"/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5"/>
      <c r="X819" s="125"/>
      <c r="Y819" s="125"/>
      <c r="Z819" s="125"/>
    </row>
    <row r="820" spans="1:26" ht="12.75" customHeight="1" x14ac:dyDescent="0.25">
      <c r="A820" s="125"/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5"/>
      <c r="X820" s="125"/>
      <c r="Y820" s="125"/>
      <c r="Z820" s="125"/>
    </row>
    <row r="821" spans="1:26" ht="12.75" customHeight="1" x14ac:dyDescent="0.25">
      <c r="A821" s="125"/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5"/>
      <c r="X821" s="125"/>
      <c r="Y821" s="125"/>
      <c r="Z821" s="125"/>
    </row>
    <row r="822" spans="1:26" ht="12.75" customHeight="1" x14ac:dyDescent="0.25">
      <c r="A822" s="125"/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5"/>
      <c r="X822" s="125"/>
      <c r="Y822" s="125"/>
      <c r="Z822" s="125"/>
    </row>
    <row r="823" spans="1:26" ht="12.75" customHeight="1" x14ac:dyDescent="0.25">
      <c r="A823" s="125"/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25"/>
      <c r="Y823" s="125"/>
      <c r="Z823" s="125"/>
    </row>
    <row r="824" spans="1:26" ht="12.75" customHeight="1" x14ac:dyDescent="0.25">
      <c r="A824" s="125"/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25"/>
      <c r="Y824" s="125"/>
      <c r="Z824" s="125"/>
    </row>
    <row r="825" spans="1:26" ht="12.75" customHeight="1" x14ac:dyDescent="0.25">
      <c r="A825" s="125"/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5"/>
      <c r="X825" s="125"/>
      <c r="Y825" s="125"/>
      <c r="Z825" s="125"/>
    </row>
    <row r="826" spans="1:26" ht="12.75" customHeight="1" x14ac:dyDescent="0.25">
      <c r="A826" s="125"/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5"/>
      <c r="X826" s="125"/>
      <c r="Y826" s="125"/>
      <c r="Z826" s="125"/>
    </row>
    <row r="827" spans="1:26" ht="12.75" customHeight="1" x14ac:dyDescent="0.25">
      <c r="A827" s="125"/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5"/>
      <c r="X827" s="125"/>
      <c r="Y827" s="125"/>
      <c r="Z827" s="125"/>
    </row>
    <row r="828" spans="1:26" ht="12.75" customHeight="1" x14ac:dyDescent="0.25">
      <c r="A828" s="125"/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5"/>
      <c r="X828" s="125"/>
      <c r="Y828" s="125"/>
      <c r="Z828" s="125"/>
    </row>
    <row r="829" spans="1:26" ht="12.75" customHeight="1" x14ac:dyDescent="0.25">
      <c r="A829" s="125"/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25"/>
      <c r="Y829" s="125"/>
      <c r="Z829" s="125"/>
    </row>
    <row r="830" spans="1:26" ht="12.75" customHeight="1" x14ac:dyDescent="0.25">
      <c r="A830" s="125"/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5"/>
      <c r="X830" s="125"/>
      <c r="Y830" s="125"/>
      <c r="Z830" s="125"/>
    </row>
    <row r="831" spans="1:26" ht="12.75" customHeight="1" x14ac:dyDescent="0.25">
      <c r="A831" s="125"/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25"/>
      <c r="Y831" s="125"/>
      <c r="Z831" s="125"/>
    </row>
    <row r="832" spans="1:26" ht="12.75" customHeight="1" x14ac:dyDescent="0.25">
      <c r="A832" s="125"/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25"/>
      <c r="Y832" s="125"/>
      <c r="Z832" s="125"/>
    </row>
    <row r="833" spans="1:26" ht="12.75" customHeight="1" x14ac:dyDescent="0.25">
      <c r="A833" s="125"/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25"/>
      <c r="Y833" s="125"/>
      <c r="Z833" s="125"/>
    </row>
    <row r="834" spans="1:26" ht="12.75" customHeight="1" x14ac:dyDescent="0.25">
      <c r="A834" s="125"/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5"/>
      <c r="X834" s="125"/>
      <c r="Y834" s="125"/>
      <c r="Z834" s="125"/>
    </row>
    <row r="835" spans="1:26" ht="12.75" customHeight="1" x14ac:dyDescent="0.25">
      <c r="A835" s="125"/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5"/>
      <c r="X835" s="125"/>
      <c r="Y835" s="125"/>
      <c r="Z835" s="125"/>
    </row>
    <row r="836" spans="1:26" ht="12.75" customHeight="1" x14ac:dyDescent="0.25">
      <c r="A836" s="125"/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5"/>
      <c r="X836" s="125"/>
      <c r="Y836" s="125"/>
      <c r="Z836" s="125"/>
    </row>
    <row r="837" spans="1:26" ht="12.75" customHeight="1" x14ac:dyDescent="0.25">
      <c r="A837" s="125"/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5"/>
      <c r="X837" s="125"/>
      <c r="Y837" s="125"/>
      <c r="Z837" s="125"/>
    </row>
    <row r="838" spans="1:26" ht="12.75" customHeight="1" x14ac:dyDescent="0.25">
      <c r="A838" s="125"/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5"/>
      <c r="X838" s="125"/>
      <c r="Y838" s="125"/>
      <c r="Z838" s="125"/>
    </row>
    <row r="839" spans="1:26" ht="12.75" customHeight="1" x14ac:dyDescent="0.25">
      <c r="A839" s="125"/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5"/>
      <c r="X839" s="125"/>
      <c r="Y839" s="125"/>
      <c r="Z839" s="125"/>
    </row>
    <row r="840" spans="1:26" ht="12.75" customHeight="1" x14ac:dyDescent="0.25">
      <c r="A840" s="125"/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5"/>
      <c r="X840" s="125"/>
      <c r="Y840" s="125"/>
      <c r="Z840" s="125"/>
    </row>
    <row r="841" spans="1:26" ht="12.75" customHeight="1" x14ac:dyDescent="0.25">
      <c r="A841" s="125"/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5"/>
      <c r="X841" s="125"/>
      <c r="Y841" s="125"/>
      <c r="Z841" s="125"/>
    </row>
    <row r="842" spans="1:26" ht="12.75" customHeight="1" x14ac:dyDescent="0.25">
      <c r="A842" s="125"/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5"/>
      <c r="X842" s="125"/>
      <c r="Y842" s="125"/>
      <c r="Z842" s="125"/>
    </row>
    <row r="843" spans="1:26" ht="12.75" customHeight="1" x14ac:dyDescent="0.25">
      <c r="A843" s="125"/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5"/>
      <c r="X843" s="125"/>
      <c r="Y843" s="125"/>
      <c r="Z843" s="125"/>
    </row>
    <row r="844" spans="1:26" ht="12.75" customHeight="1" x14ac:dyDescent="0.25">
      <c r="A844" s="125"/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5"/>
      <c r="X844" s="125"/>
      <c r="Y844" s="125"/>
      <c r="Z844" s="125"/>
    </row>
    <row r="845" spans="1:26" ht="12.75" customHeight="1" x14ac:dyDescent="0.25">
      <c r="A845" s="125"/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25"/>
      <c r="Y845" s="125"/>
      <c r="Z845" s="125"/>
    </row>
    <row r="846" spans="1:26" ht="12.75" customHeight="1" x14ac:dyDescent="0.25">
      <c r="A846" s="125"/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25"/>
      <c r="Y846" s="125"/>
      <c r="Z846" s="125"/>
    </row>
    <row r="847" spans="1:26" ht="12.75" customHeight="1" x14ac:dyDescent="0.25">
      <c r="A847" s="125"/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5"/>
      <c r="X847" s="125"/>
      <c r="Y847" s="125"/>
      <c r="Z847" s="125"/>
    </row>
    <row r="848" spans="1:26" ht="12.75" customHeight="1" x14ac:dyDescent="0.25">
      <c r="A848" s="125"/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5"/>
      <c r="X848" s="125"/>
      <c r="Y848" s="125"/>
      <c r="Z848" s="125"/>
    </row>
    <row r="849" spans="1:26" ht="12.75" customHeight="1" x14ac:dyDescent="0.25">
      <c r="A849" s="125"/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5"/>
      <c r="X849" s="125"/>
      <c r="Y849" s="125"/>
      <c r="Z849" s="125"/>
    </row>
    <row r="850" spans="1:26" ht="12.75" customHeight="1" x14ac:dyDescent="0.25">
      <c r="A850" s="125"/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5"/>
      <c r="X850" s="125"/>
      <c r="Y850" s="125"/>
      <c r="Z850" s="125"/>
    </row>
    <row r="851" spans="1:26" ht="12.75" customHeight="1" x14ac:dyDescent="0.25">
      <c r="A851" s="125"/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5"/>
      <c r="X851" s="125"/>
      <c r="Y851" s="125"/>
      <c r="Z851" s="125"/>
    </row>
    <row r="852" spans="1:26" ht="12.75" customHeight="1" x14ac:dyDescent="0.25">
      <c r="A852" s="125"/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5"/>
      <c r="X852" s="125"/>
      <c r="Y852" s="125"/>
      <c r="Z852" s="125"/>
    </row>
    <row r="853" spans="1:26" ht="12.75" customHeight="1" x14ac:dyDescent="0.25">
      <c r="A853" s="125"/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25"/>
      <c r="Y853" s="125"/>
      <c r="Z853" s="125"/>
    </row>
    <row r="854" spans="1:26" ht="12.75" customHeight="1" x14ac:dyDescent="0.25">
      <c r="A854" s="125"/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25"/>
      <c r="Y854" s="125"/>
      <c r="Z854" s="125"/>
    </row>
    <row r="855" spans="1:26" ht="12.75" customHeight="1" x14ac:dyDescent="0.25">
      <c r="A855" s="125"/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25"/>
      <c r="Y855" s="125"/>
      <c r="Z855" s="125"/>
    </row>
    <row r="856" spans="1:26" ht="12.75" customHeight="1" x14ac:dyDescent="0.25">
      <c r="A856" s="125"/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5"/>
      <c r="X856" s="125"/>
      <c r="Y856" s="125"/>
      <c r="Z856" s="125"/>
    </row>
    <row r="857" spans="1:26" ht="12.75" customHeight="1" x14ac:dyDescent="0.25">
      <c r="A857" s="125"/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5"/>
      <c r="X857" s="125"/>
      <c r="Y857" s="125"/>
      <c r="Z857" s="125"/>
    </row>
    <row r="858" spans="1:26" ht="12.75" customHeight="1" x14ac:dyDescent="0.25">
      <c r="A858" s="125"/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25"/>
      <c r="Y858" s="125"/>
      <c r="Z858" s="125"/>
    </row>
    <row r="859" spans="1:26" ht="12.75" customHeight="1" x14ac:dyDescent="0.25">
      <c r="A859" s="125"/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5"/>
      <c r="X859" s="125"/>
      <c r="Y859" s="125"/>
      <c r="Z859" s="125"/>
    </row>
    <row r="860" spans="1:26" ht="12.75" customHeight="1" x14ac:dyDescent="0.25">
      <c r="A860" s="125"/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5"/>
      <c r="X860" s="125"/>
      <c r="Y860" s="125"/>
      <c r="Z860" s="125"/>
    </row>
    <row r="861" spans="1:26" ht="12.75" customHeight="1" x14ac:dyDescent="0.25">
      <c r="A861" s="125"/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25"/>
      <c r="Y861" s="125"/>
      <c r="Z861" s="125"/>
    </row>
    <row r="862" spans="1:26" ht="12.75" customHeight="1" x14ac:dyDescent="0.25">
      <c r="A862" s="125"/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5"/>
      <c r="X862" s="125"/>
      <c r="Y862" s="125"/>
      <c r="Z862" s="125"/>
    </row>
    <row r="863" spans="1:26" ht="12.75" customHeight="1" x14ac:dyDescent="0.25">
      <c r="A863" s="125"/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5"/>
      <c r="X863" s="125"/>
      <c r="Y863" s="125"/>
      <c r="Z863" s="125"/>
    </row>
    <row r="864" spans="1:26" ht="12.75" customHeight="1" x14ac:dyDescent="0.25">
      <c r="A864" s="125"/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25"/>
      <c r="Y864" s="125"/>
      <c r="Z864" s="125"/>
    </row>
    <row r="865" spans="1:26" ht="12.75" customHeight="1" x14ac:dyDescent="0.25">
      <c r="A865" s="125"/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25"/>
      <c r="Y865" s="125"/>
      <c r="Z865" s="125"/>
    </row>
    <row r="866" spans="1:26" ht="12.75" customHeight="1" x14ac:dyDescent="0.25">
      <c r="A866" s="125"/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25"/>
      <c r="Y866" s="125"/>
      <c r="Z866" s="125"/>
    </row>
    <row r="867" spans="1:26" ht="12.75" customHeight="1" x14ac:dyDescent="0.25">
      <c r="A867" s="125"/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5"/>
      <c r="X867" s="125"/>
      <c r="Y867" s="125"/>
      <c r="Z867" s="125"/>
    </row>
    <row r="868" spans="1:26" ht="12.75" customHeight="1" x14ac:dyDescent="0.25">
      <c r="A868" s="125"/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5"/>
      <c r="X868" s="125"/>
      <c r="Y868" s="125"/>
      <c r="Z868" s="125"/>
    </row>
    <row r="869" spans="1:26" ht="12.75" customHeight="1" x14ac:dyDescent="0.25">
      <c r="A869" s="125"/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5"/>
      <c r="X869" s="125"/>
      <c r="Y869" s="125"/>
      <c r="Z869" s="125"/>
    </row>
    <row r="870" spans="1:26" ht="12.75" customHeight="1" x14ac:dyDescent="0.25">
      <c r="A870" s="125"/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5"/>
      <c r="X870" s="125"/>
      <c r="Y870" s="125"/>
      <c r="Z870" s="125"/>
    </row>
    <row r="871" spans="1:26" ht="12.75" customHeight="1" x14ac:dyDescent="0.25">
      <c r="A871" s="125"/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5"/>
      <c r="X871" s="125"/>
      <c r="Y871" s="125"/>
      <c r="Z871" s="125"/>
    </row>
    <row r="872" spans="1:26" ht="12.75" customHeight="1" x14ac:dyDescent="0.25">
      <c r="A872" s="125"/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5"/>
      <c r="X872" s="125"/>
      <c r="Y872" s="125"/>
      <c r="Z872" s="125"/>
    </row>
    <row r="873" spans="1:26" ht="12.75" customHeight="1" x14ac:dyDescent="0.25">
      <c r="A873" s="125"/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5"/>
      <c r="X873" s="125"/>
      <c r="Y873" s="125"/>
      <c r="Z873" s="125"/>
    </row>
    <row r="874" spans="1:26" ht="12.75" customHeight="1" x14ac:dyDescent="0.25">
      <c r="A874" s="125"/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5"/>
      <c r="X874" s="125"/>
      <c r="Y874" s="125"/>
      <c r="Z874" s="125"/>
    </row>
    <row r="875" spans="1:26" ht="12.75" customHeight="1" x14ac:dyDescent="0.25">
      <c r="A875" s="125"/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5"/>
      <c r="X875" s="125"/>
      <c r="Y875" s="125"/>
      <c r="Z875" s="125"/>
    </row>
    <row r="876" spans="1:26" ht="12.75" customHeight="1" x14ac:dyDescent="0.25">
      <c r="A876" s="125"/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5"/>
      <c r="X876" s="125"/>
      <c r="Y876" s="125"/>
      <c r="Z876" s="125"/>
    </row>
    <row r="877" spans="1:26" ht="12.75" customHeight="1" x14ac:dyDescent="0.25">
      <c r="A877" s="125"/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5"/>
      <c r="X877" s="125"/>
      <c r="Y877" s="125"/>
      <c r="Z877" s="125"/>
    </row>
    <row r="878" spans="1:26" ht="12.75" customHeight="1" x14ac:dyDescent="0.25">
      <c r="A878" s="125"/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5"/>
      <c r="X878" s="125"/>
      <c r="Y878" s="125"/>
      <c r="Z878" s="125"/>
    </row>
    <row r="879" spans="1:26" ht="12.75" customHeight="1" x14ac:dyDescent="0.25">
      <c r="A879" s="125"/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5"/>
      <c r="X879" s="125"/>
      <c r="Y879" s="125"/>
      <c r="Z879" s="125"/>
    </row>
    <row r="880" spans="1:26" ht="12.75" customHeight="1" x14ac:dyDescent="0.25">
      <c r="A880" s="125"/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5"/>
      <c r="X880" s="125"/>
      <c r="Y880" s="125"/>
      <c r="Z880" s="125"/>
    </row>
    <row r="881" spans="1:26" ht="12.75" customHeight="1" x14ac:dyDescent="0.25">
      <c r="A881" s="125"/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5"/>
      <c r="X881" s="125"/>
      <c r="Y881" s="125"/>
      <c r="Z881" s="125"/>
    </row>
    <row r="882" spans="1:26" ht="12.75" customHeight="1" x14ac:dyDescent="0.25">
      <c r="A882" s="125"/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5"/>
      <c r="X882" s="125"/>
      <c r="Y882" s="125"/>
      <c r="Z882" s="125"/>
    </row>
    <row r="883" spans="1:26" ht="12.75" customHeight="1" x14ac:dyDescent="0.25">
      <c r="A883" s="125"/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5"/>
      <c r="X883" s="125"/>
      <c r="Y883" s="125"/>
      <c r="Z883" s="125"/>
    </row>
    <row r="884" spans="1:26" ht="12.75" customHeight="1" x14ac:dyDescent="0.25">
      <c r="A884" s="125"/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5"/>
      <c r="X884" s="125"/>
      <c r="Y884" s="125"/>
      <c r="Z884" s="125"/>
    </row>
    <row r="885" spans="1:26" ht="12.75" customHeight="1" x14ac:dyDescent="0.25">
      <c r="A885" s="125"/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5"/>
      <c r="X885" s="125"/>
      <c r="Y885" s="125"/>
      <c r="Z885" s="125"/>
    </row>
    <row r="886" spans="1:26" ht="12.75" customHeight="1" x14ac:dyDescent="0.25">
      <c r="A886" s="125"/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5"/>
      <c r="X886" s="125"/>
      <c r="Y886" s="125"/>
      <c r="Z886" s="125"/>
    </row>
    <row r="887" spans="1:26" ht="12.75" customHeight="1" x14ac:dyDescent="0.25">
      <c r="A887" s="125"/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5"/>
      <c r="X887" s="125"/>
      <c r="Y887" s="125"/>
      <c r="Z887" s="125"/>
    </row>
    <row r="888" spans="1:26" ht="12.75" customHeight="1" x14ac:dyDescent="0.25">
      <c r="A888" s="125"/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5"/>
      <c r="X888" s="125"/>
      <c r="Y888" s="125"/>
      <c r="Z888" s="125"/>
    </row>
    <row r="889" spans="1:26" ht="12.75" customHeight="1" x14ac:dyDescent="0.25">
      <c r="A889" s="125"/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5"/>
      <c r="X889" s="125"/>
      <c r="Y889" s="125"/>
      <c r="Z889" s="125"/>
    </row>
    <row r="890" spans="1:26" ht="12.75" customHeight="1" x14ac:dyDescent="0.25">
      <c r="A890" s="125"/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5"/>
      <c r="X890" s="125"/>
      <c r="Y890" s="125"/>
      <c r="Z890" s="125"/>
    </row>
    <row r="891" spans="1:26" ht="12.75" customHeight="1" x14ac:dyDescent="0.25">
      <c r="A891" s="125"/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5"/>
      <c r="X891" s="125"/>
      <c r="Y891" s="125"/>
      <c r="Z891" s="125"/>
    </row>
    <row r="892" spans="1:26" ht="12.75" customHeight="1" x14ac:dyDescent="0.25">
      <c r="A892" s="125"/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5"/>
      <c r="X892" s="125"/>
      <c r="Y892" s="125"/>
      <c r="Z892" s="125"/>
    </row>
    <row r="893" spans="1:26" ht="12.75" customHeight="1" x14ac:dyDescent="0.25">
      <c r="A893" s="125"/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5"/>
      <c r="X893" s="125"/>
      <c r="Y893" s="125"/>
      <c r="Z893" s="125"/>
    </row>
    <row r="894" spans="1:26" ht="12.75" customHeight="1" x14ac:dyDescent="0.25">
      <c r="A894" s="125"/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5"/>
      <c r="X894" s="125"/>
      <c r="Y894" s="125"/>
      <c r="Z894" s="125"/>
    </row>
    <row r="895" spans="1:26" ht="12.75" customHeight="1" x14ac:dyDescent="0.25">
      <c r="A895" s="125"/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5"/>
      <c r="X895" s="125"/>
      <c r="Y895" s="125"/>
      <c r="Z895" s="125"/>
    </row>
    <row r="896" spans="1:26" ht="12.75" customHeight="1" x14ac:dyDescent="0.25">
      <c r="A896" s="125"/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25"/>
      <c r="Y896" s="125"/>
      <c r="Z896" s="125"/>
    </row>
    <row r="897" spans="1:26" ht="12.75" customHeight="1" x14ac:dyDescent="0.25">
      <c r="A897" s="125"/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5"/>
      <c r="X897" s="125"/>
      <c r="Y897" s="125"/>
      <c r="Z897" s="125"/>
    </row>
    <row r="898" spans="1:26" ht="12.75" customHeight="1" x14ac:dyDescent="0.25">
      <c r="A898" s="125"/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5"/>
      <c r="X898" s="125"/>
      <c r="Y898" s="125"/>
      <c r="Z898" s="125"/>
    </row>
    <row r="899" spans="1:26" ht="12.75" customHeight="1" x14ac:dyDescent="0.25">
      <c r="A899" s="125"/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5"/>
      <c r="X899" s="125"/>
      <c r="Y899" s="125"/>
      <c r="Z899" s="125"/>
    </row>
    <row r="900" spans="1:26" ht="12.75" customHeight="1" x14ac:dyDescent="0.25">
      <c r="A900" s="125"/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5"/>
      <c r="X900" s="125"/>
      <c r="Y900" s="125"/>
      <c r="Z900" s="125"/>
    </row>
    <row r="901" spans="1:26" ht="12.75" customHeight="1" x14ac:dyDescent="0.25">
      <c r="A901" s="125"/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25"/>
      <c r="Y901" s="125"/>
      <c r="Z901" s="125"/>
    </row>
    <row r="902" spans="1:26" ht="12.75" customHeight="1" x14ac:dyDescent="0.25">
      <c r="A902" s="125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25"/>
      <c r="Y902" s="125"/>
      <c r="Z902" s="125"/>
    </row>
    <row r="903" spans="1:26" ht="12.75" customHeight="1" x14ac:dyDescent="0.25">
      <c r="A903" s="125"/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25"/>
      <c r="Y903" s="125"/>
      <c r="Z903" s="125"/>
    </row>
    <row r="904" spans="1:26" ht="12.75" customHeight="1" x14ac:dyDescent="0.25">
      <c r="A904" s="125"/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5"/>
      <c r="X904" s="125"/>
      <c r="Y904" s="125"/>
      <c r="Z904" s="125"/>
    </row>
    <row r="905" spans="1:26" ht="12.75" customHeight="1" x14ac:dyDescent="0.25">
      <c r="A905" s="125"/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5"/>
      <c r="X905" s="125"/>
      <c r="Y905" s="125"/>
      <c r="Z905" s="125"/>
    </row>
    <row r="906" spans="1:26" ht="12.75" customHeight="1" x14ac:dyDescent="0.25">
      <c r="A906" s="125"/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5"/>
      <c r="X906" s="125"/>
      <c r="Y906" s="125"/>
      <c r="Z906" s="125"/>
    </row>
    <row r="907" spans="1:26" ht="12.75" customHeight="1" x14ac:dyDescent="0.25">
      <c r="A907" s="125"/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5"/>
      <c r="X907" s="125"/>
      <c r="Y907" s="125"/>
      <c r="Z907" s="125"/>
    </row>
    <row r="908" spans="1:26" ht="12.75" customHeight="1" x14ac:dyDescent="0.25">
      <c r="A908" s="125"/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5"/>
      <c r="X908" s="125"/>
      <c r="Y908" s="125"/>
      <c r="Z908" s="125"/>
    </row>
    <row r="909" spans="1:26" ht="12.75" customHeight="1" x14ac:dyDescent="0.25">
      <c r="A909" s="125"/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5"/>
      <c r="X909" s="125"/>
      <c r="Y909" s="125"/>
      <c r="Z909" s="125"/>
    </row>
    <row r="910" spans="1:26" ht="12.75" customHeight="1" x14ac:dyDescent="0.25">
      <c r="A910" s="125"/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5"/>
      <c r="X910" s="125"/>
      <c r="Y910" s="125"/>
      <c r="Z910" s="125"/>
    </row>
    <row r="911" spans="1:26" ht="12.75" customHeight="1" x14ac:dyDescent="0.25">
      <c r="A911" s="125"/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5"/>
      <c r="X911" s="125"/>
      <c r="Y911" s="125"/>
      <c r="Z911" s="125"/>
    </row>
    <row r="912" spans="1:26" ht="12.75" customHeight="1" x14ac:dyDescent="0.25">
      <c r="A912" s="125"/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5"/>
      <c r="X912" s="125"/>
      <c r="Y912" s="125"/>
      <c r="Z912" s="125"/>
    </row>
    <row r="913" spans="1:26" ht="12.75" customHeight="1" x14ac:dyDescent="0.25">
      <c r="A913" s="125"/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5"/>
      <c r="X913" s="125"/>
      <c r="Y913" s="125"/>
      <c r="Z913" s="125"/>
    </row>
    <row r="914" spans="1:26" ht="12.75" customHeight="1" x14ac:dyDescent="0.25">
      <c r="A914" s="125"/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5"/>
      <c r="X914" s="125"/>
      <c r="Y914" s="125"/>
      <c r="Z914" s="125"/>
    </row>
    <row r="915" spans="1:26" ht="12.75" customHeight="1" x14ac:dyDescent="0.25">
      <c r="A915" s="125"/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5"/>
      <c r="X915" s="125"/>
      <c r="Y915" s="125"/>
      <c r="Z915" s="125"/>
    </row>
    <row r="916" spans="1:26" ht="12.75" customHeight="1" x14ac:dyDescent="0.25">
      <c r="A916" s="125"/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5"/>
      <c r="X916" s="125"/>
      <c r="Y916" s="125"/>
      <c r="Z916" s="125"/>
    </row>
    <row r="917" spans="1:26" ht="12.75" customHeight="1" x14ac:dyDescent="0.25">
      <c r="A917" s="125"/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5"/>
      <c r="X917" s="125"/>
      <c r="Y917" s="125"/>
      <c r="Z917" s="125"/>
    </row>
    <row r="918" spans="1:26" ht="12.75" customHeight="1" x14ac:dyDescent="0.25">
      <c r="A918" s="125"/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5"/>
      <c r="X918" s="125"/>
      <c r="Y918" s="125"/>
      <c r="Z918" s="125"/>
    </row>
    <row r="919" spans="1:26" ht="12.75" customHeight="1" x14ac:dyDescent="0.25">
      <c r="A919" s="125"/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5"/>
      <c r="X919" s="125"/>
      <c r="Y919" s="125"/>
      <c r="Z919" s="125"/>
    </row>
    <row r="920" spans="1:26" ht="12.75" customHeight="1" x14ac:dyDescent="0.25">
      <c r="A920" s="125"/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5"/>
      <c r="X920" s="125"/>
      <c r="Y920" s="125"/>
      <c r="Z920" s="125"/>
    </row>
    <row r="921" spans="1:26" ht="12.75" customHeight="1" x14ac:dyDescent="0.25">
      <c r="A921" s="125"/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5"/>
      <c r="X921" s="125"/>
      <c r="Y921" s="125"/>
      <c r="Z921" s="125"/>
    </row>
    <row r="922" spans="1:26" ht="12.75" customHeight="1" x14ac:dyDescent="0.25">
      <c r="A922" s="125"/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5"/>
      <c r="X922" s="125"/>
      <c r="Y922" s="125"/>
      <c r="Z922" s="125"/>
    </row>
    <row r="923" spans="1:26" ht="12.75" customHeight="1" x14ac:dyDescent="0.25">
      <c r="A923" s="125"/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5"/>
      <c r="X923" s="125"/>
      <c r="Y923" s="125"/>
      <c r="Z923" s="125"/>
    </row>
    <row r="924" spans="1:26" ht="12.75" customHeight="1" x14ac:dyDescent="0.25">
      <c r="A924" s="125"/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5"/>
      <c r="X924" s="125"/>
      <c r="Y924" s="125"/>
      <c r="Z924" s="125"/>
    </row>
    <row r="925" spans="1:26" ht="12.75" customHeight="1" x14ac:dyDescent="0.25">
      <c r="A925" s="125"/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5"/>
      <c r="X925" s="125"/>
      <c r="Y925" s="125"/>
      <c r="Z925" s="125"/>
    </row>
    <row r="926" spans="1:26" ht="12.75" customHeight="1" x14ac:dyDescent="0.25">
      <c r="A926" s="125"/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5"/>
      <c r="X926" s="125"/>
      <c r="Y926" s="125"/>
      <c r="Z926" s="125"/>
    </row>
    <row r="927" spans="1:26" ht="12.75" customHeight="1" x14ac:dyDescent="0.25">
      <c r="A927" s="125"/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5"/>
      <c r="X927" s="125"/>
      <c r="Y927" s="125"/>
      <c r="Z927" s="125"/>
    </row>
    <row r="928" spans="1:26" ht="12.75" customHeight="1" x14ac:dyDescent="0.25">
      <c r="A928" s="125"/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5"/>
      <c r="X928" s="125"/>
      <c r="Y928" s="125"/>
      <c r="Z928" s="125"/>
    </row>
    <row r="929" spans="1:26" ht="12.75" customHeight="1" x14ac:dyDescent="0.25">
      <c r="A929" s="125"/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5"/>
      <c r="X929" s="125"/>
      <c r="Y929" s="125"/>
      <c r="Z929" s="125"/>
    </row>
    <row r="930" spans="1:26" ht="12.75" customHeight="1" x14ac:dyDescent="0.25">
      <c r="A930" s="125"/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25"/>
      <c r="Y930" s="125"/>
      <c r="Z930" s="125"/>
    </row>
    <row r="931" spans="1:26" ht="12.75" customHeight="1" x14ac:dyDescent="0.25">
      <c r="A931" s="125"/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5"/>
      <c r="X931" s="125"/>
      <c r="Y931" s="125"/>
      <c r="Z931" s="125"/>
    </row>
    <row r="932" spans="1:26" ht="12.75" customHeight="1" x14ac:dyDescent="0.25">
      <c r="A932" s="125"/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5"/>
      <c r="X932" s="125"/>
      <c r="Y932" s="125"/>
      <c r="Z932" s="125"/>
    </row>
    <row r="933" spans="1:26" ht="12.75" customHeight="1" x14ac:dyDescent="0.25">
      <c r="A933" s="125"/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5"/>
      <c r="X933" s="125"/>
      <c r="Y933" s="125"/>
      <c r="Z933" s="125"/>
    </row>
    <row r="934" spans="1:26" ht="12.75" customHeight="1" x14ac:dyDescent="0.25">
      <c r="A934" s="125"/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5"/>
      <c r="X934" s="125"/>
      <c r="Y934" s="125"/>
      <c r="Z934" s="125"/>
    </row>
    <row r="935" spans="1:26" ht="12.75" customHeight="1" x14ac:dyDescent="0.25">
      <c r="A935" s="125"/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5"/>
      <c r="X935" s="125"/>
      <c r="Y935" s="125"/>
      <c r="Z935" s="125"/>
    </row>
    <row r="936" spans="1:26" ht="12.75" customHeight="1" x14ac:dyDescent="0.25">
      <c r="A936" s="125"/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5"/>
      <c r="X936" s="125"/>
      <c r="Y936" s="125"/>
      <c r="Z936" s="125"/>
    </row>
    <row r="937" spans="1:26" ht="12.75" customHeight="1" x14ac:dyDescent="0.25">
      <c r="A937" s="125"/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5"/>
      <c r="X937" s="125"/>
      <c r="Y937" s="125"/>
      <c r="Z937" s="125"/>
    </row>
    <row r="938" spans="1:26" ht="12.75" customHeight="1" x14ac:dyDescent="0.25">
      <c r="A938" s="125"/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5"/>
      <c r="X938" s="125"/>
      <c r="Y938" s="125"/>
      <c r="Z938" s="125"/>
    </row>
    <row r="939" spans="1:26" ht="12.75" customHeight="1" x14ac:dyDescent="0.25">
      <c r="A939" s="125"/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5"/>
      <c r="X939" s="125"/>
      <c r="Y939" s="125"/>
      <c r="Z939" s="125"/>
    </row>
    <row r="940" spans="1:26" ht="12.75" customHeight="1" x14ac:dyDescent="0.25">
      <c r="A940" s="125"/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5"/>
      <c r="X940" s="125"/>
      <c r="Y940" s="125"/>
      <c r="Z940" s="125"/>
    </row>
    <row r="941" spans="1:26" ht="12.75" customHeight="1" x14ac:dyDescent="0.25">
      <c r="A941" s="125"/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5"/>
      <c r="X941" s="125"/>
      <c r="Y941" s="125"/>
      <c r="Z941" s="125"/>
    </row>
    <row r="942" spans="1:26" ht="12.75" customHeight="1" x14ac:dyDescent="0.25">
      <c r="A942" s="125"/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5"/>
      <c r="X942" s="125"/>
      <c r="Y942" s="125"/>
      <c r="Z942" s="125"/>
    </row>
    <row r="943" spans="1:26" ht="12.75" customHeight="1" x14ac:dyDescent="0.25">
      <c r="A943" s="125"/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5"/>
      <c r="X943" s="125"/>
      <c r="Y943" s="125"/>
      <c r="Z943" s="125"/>
    </row>
    <row r="944" spans="1:26" ht="12.75" customHeight="1" x14ac:dyDescent="0.25">
      <c r="A944" s="125"/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5"/>
      <c r="X944" s="125"/>
      <c r="Y944" s="125"/>
      <c r="Z944" s="125"/>
    </row>
    <row r="945" spans="1:26" ht="12.75" customHeight="1" x14ac:dyDescent="0.25">
      <c r="A945" s="125"/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5"/>
      <c r="X945" s="125"/>
      <c r="Y945" s="125"/>
      <c r="Z945" s="125"/>
    </row>
    <row r="946" spans="1:26" ht="12.75" customHeight="1" x14ac:dyDescent="0.25">
      <c r="A946" s="125"/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5"/>
      <c r="X946" s="125"/>
      <c r="Y946" s="125"/>
      <c r="Z946" s="125"/>
    </row>
    <row r="947" spans="1:26" ht="12.75" customHeight="1" x14ac:dyDescent="0.25">
      <c r="A947" s="125"/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5"/>
      <c r="X947" s="125"/>
      <c r="Y947" s="125"/>
      <c r="Z947" s="125"/>
    </row>
    <row r="948" spans="1:26" ht="12.75" customHeight="1" x14ac:dyDescent="0.25">
      <c r="A948" s="125"/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5"/>
      <c r="X948" s="125"/>
      <c r="Y948" s="125"/>
      <c r="Z948" s="125"/>
    </row>
    <row r="949" spans="1:26" ht="12.75" customHeight="1" x14ac:dyDescent="0.25">
      <c r="A949" s="125"/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25"/>
      <c r="Y949" s="125"/>
      <c r="Z949" s="125"/>
    </row>
    <row r="950" spans="1:26" ht="12.75" customHeight="1" x14ac:dyDescent="0.25">
      <c r="A950" s="125"/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5"/>
      <c r="X950" s="125"/>
      <c r="Y950" s="125"/>
      <c r="Z950" s="125"/>
    </row>
    <row r="951" spans="1:26" ht="12.75" customHeight="1" x14ac:dyDescent="0.25">
      <c r="A951" s="125"/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5"/>
      <c r="X951" s="125"/>
      <c r="Y951" s="125"/>
      <c r="Z951" s="125"/>
    </row>
    <row r="952" spans="1:26" ht="12.75" customHeight="1" x14ac:dyDescent="0.25">
      <c r="A952" s="125"/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5"/>
      <c r="X952" s="125"/>
      <c r="Y952" s="125"/>
      <c r="Z952" s="125"/>
    </row>
    <row r="953" spans="1:26" ht="12.75" customHeight="1" x14ac:dyDescent="0.25">
      <c r="A953" s="125"/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5"/>
      <c r="X953" s="125"/>
      <c r="Y953" s="125"/>
      <c r="Z953" s="125"/>
    </row>
    <row r="954" spans="1:26" ht="12.75" customHeight="1" x14ac:dyDescent="0.25">
      <c r="A954" s="125"/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5"/>
      <c r="X954" s="125"/>
      <c r="Y954" s="125"/>
      <c r="Z954" s="125"/>
    </row>
    <row r="955" spans="1:26" ht="12.75" customHeight="1" x14ac:dyDescent="0.25">
      <c r="A955" s="125"/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5"/>
      <c r="X955" s="125"/>
      <c r="Y955" s="125"/>
      <c r="Z955" s="125"/>
    </row>
    <row r="956" spans="1:26" ht="12.75" customHeight="1" x14ac:dyDescent="0.25">
      <c r="A956" s="125"/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5"/>
      <c r="X956" s="125"/>
      <c r="Y956" s="125"/>
      <c r="Z956" s="125"/>
    </row>
    <row r="957" spans="1:26" ht="12.75" customHeight="1" x14ac:dyDescent="0.25">
      <c r="A957" s="125"/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5"/>
      <c r="X957" s="125"/>
      <c r="Y957" s="125"/>
      <c r="Z957" s="125"/>
    </row>
    <row r="958" spans="1:26" ht="12.75" customHeight="1" x14ac:dyDescent="0.25">
      <c r="A958" s="125"/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5"/>
      <c r="X958" s="125"/>
      <c r="Y958" s="125"/>
      <c r="Z958" s="125"/>
    </row>
    <row r="959" spans="1:26" ht="12.75" customHeight="1" x14ac:dyDescent="0.25">
      <c r="A959" s="125"/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5"/>
      <c r="X959" s="125"/>
      <c r="Y959" s="125"/>
      <c r="Z959" s="125"/>
    </row>
    <row r="960" spans="1:26" ht="12.75" customHeight="1" x14ac:dyDescent="0.25">
      <c r="A960" s="125"/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5"/>
      <c r="X960" s="125"/>
      <c r="Y960" s="125"/>
      <c r="Z960" s="125"/>
    </row>
    <row r="961" spans="1:26" ht="12.75" customHeight="1" x14ac:dyDescent="0.25">
      <c r="A961" s="125"/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5"/>
      <c r="X961" s="125"/>
      <c r="Y961" s="125"/>
      <c r="Z961" s="125"/>
    </row>
    <row r="962" spans="1:26" ht="12.75" customHeight="1" x14ac:dyDescent="0.25">
      <c r="A962" s="125"/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5"/>
      <c r="X962" s="125"/>
      <c r="Y962" s="125"/>
      <c r="Z962" s="125"/>
    </row>
    <row r="963" spans="1:26" ht="12.75" customHeight="1" x14ac:dyDescent="0.25">
      <c r="A963" s="125"/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5"/>
      <c r="X963" s="125"/>
      <c r="Y963" s="125"/>
      <c r="Z963" s="125"/>
    </row>
    <row r="964" spans="1:26" ht="12.75" customHeight="1" x14ac:dyDescent="0.25">
      <c r="A964" s="125"/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5"/>
      <c r="X964" s="125"/>
      <c r="Y964" s="125"/>
      <c r="Z964" s="125"/>
    </row>
    <row r="965" spans="1:26" ht="12.75" customHeight="1" x14ac:dyDescent="0.25">
      <c r="A965" s="125"/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5"/>
      <c r="X965" s="125"/>
      <c r="Y965" s="125"/>
      <c r="Z965" s="125"/>
    </row>
    <row r="966" spans="1:26" ht="12.75" customHeight="1" x14ac:dyDescent="0.25">
      <c r="A966" s="125"/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5"/>
      <c r="X966" s="125"/>
      <c r="Y966" s="125"/>
      <c r="Z966" s="125"/>
    </row>
    <row r="967" spans="1:26" ht="12.75" customHeight="1" x14ac:dyDescent="0.25">
      <c r="A967" s="125"/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5"/>
      <c r="X967" s="125"/>
      <c r="Y967" s="125"/>
      <c r="Z967" s="125"/>
    </row>
    <row r="968" spans="1:26" ht="12.75" customHeight="1" x14ac:dyDescent="0.25">
      <c r="A968" s="125"/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5"/>
      <c r="X968" s="125"/>
      <c r="Y968" s="125"/>
      <c r="Z968" s="125"/>
    </row>
    <row r="969" spans="1:26" ht="12.75" customHeight="1" x14ac:dyDescent="0.25">
      <c r="A969" s="125"/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5"/>
      <c r="X969" s="125"/>
      <c r="Y969" s="125"/>
      <c r="Z969" s="125"/>
    </row>
    <row r="970" spans="1:26" ht="12.75" customHeight="1" x14ac:dyDescent="0.25">
      <c r="A970" s="125"/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5"/>
      <c r="X970" s="125"/>
      <c r="Y970" s="125"/>
      <c r="Z970" s="125"/>
    </row>
    <row r="971" spans="1:26" ht="12.75" customHeight="1" x14ac:dyDescent="0.25">
      <c r="A971" s="125"/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5"/>
      <c r="X971" s="125"/>
      <c r="Y971" s="125"/>
      <c r="Z971" s="125"/>
    </row>
    <row r="972" spans="1:26" ht="12.75" customHeight="1" x14ac:dyDescent="0.25">
      <c r="A972" s="125"/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5"/>
      <c r="X972" s="125"/>
      <c r="Y972" s="125"/>
      <c r="Z972" s="125"/>
    </row>
    <row r="973" spans="1:26" ht="12.75" customHeight="1" x14ac:dyDescent="0.25">
      <c r="A973" s="125"/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5"/>
      <c r="X973" s="125"/>
      <c r="Y973" s="125"/>
      <c r="Z973" s="125"/>
    </row>
    <row r="974" spans="1:26" ht="12.75" customHeight="1" x14ac:dyDescent="0.25">
      <c r="A974" s="125"/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5"/>
      <c r="X974" s="125"/>
      <c r="Y974" s="125"/>
      <c r="Z974" s="125"/>
    </row>
    <row r="975" spans="1:26" ht="12.75" customHeight="1" x14ac:dyDescent="0.25">
      <c r="A975" s="125"/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5"/>
      <c r="X975" s="125"/>
      <c r="Y975" s="125"/>
      <c r="Z975" s="125"/>
    </row>
    <row r="976" spans="1:26" ht="12.75" customHeight="1" x14ac:dyDescent="0.25">
      <c r="A976" s="125"/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5"/>
      <c r="X976" s="125"/>
      <c r="Y976" s="125"/>
      <c r="Z976" s="125"/>
    </row>
    <row r="977" spans="1:26" ht="12.75" customHeight="1" x14ac:dyDescent="0.25">
      <c r="A977" s="125"/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5"/>
      <c r="X977" s="125"/>
      <c r="Y977" s="125"/>
      <c r="Z977" s="125"/>
    </row>
    <row r="978" spans="1:26" ht="12.75" customHeight="1" x14ac:dyDescent="0.25">
      <c r="A978" s="125"/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5"/>
      <c r="X978" s="125"/>
      <c r="Y978" s="125"/>
      <c r="Z978" s="125"/>
    </row>
    <row r="979" spans="1:26" ht="12.75" customHeight="1" x14ac:dyDescent="0.25">
      <c r="A979" s="125"/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5"/>
      <c r="X979" s="125"/>
      <c r="Y979" s="125"/>
      <c r="Z979" s="125"/>
    </row>
    <row r="980" spans="1:26" ht="12.75" customHeight="1" x14ac:dyDescent="0.25">
      <c r="A980" s="125"/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5"/>
      <c r="X980" s="125"/>
      <c r="Y980" s="125"/>
      <c r="Z980" s="125"/>
    </row>
    <row r="981" spans="1:26" ht="12.75" customHeight="1" x14ac:dyDescent="0.25">
      <c r="A981" s="125"/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5"/>
      <c r="X981" s="125"/>
      <c r="Y981" s="125"/>
      <c r="Z981" s="125"/>
    </row>
    <row r="982" spans="1:26" ht="12.75" customHeight="1" x14ac:dyDescent="0.25">
      <c r="A982" s="125"/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5"/>
      <c r="X982" s="125"/>
      <c r="Y982" s="125"/>
      <c r="Z982" s="125"/>
    </row>
    <row r="983" spans="1:26" ht="12.75" customHeight="1" x14ac:dyDescent="0.25">
      <c r="A983" s="125"/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5"/>
      <c r="X983" s="125"/>
      <c r="Y983" s="125"/>
      <c r="Z983" s="125"/>
    </row>
    <row r="984" spans="1:26" ht="12.75" customHeight="1" x14ac:dyDescent="0.25">
      <c r="A984" s="125"/>
      <c r="B984" s="125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5"/>
      <c r="X984" s="125"/>
      <c r="Y984" s="125"/>
      <c r="Z984" s="125"/>
    </row>
    <row r="985" spans="1:26" ht="12.75" customHeight="1" x14ac:dyDescent="0.25">
      <c r="A985" s="125"/>
      <c r="B985" s="125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5"/>
      <c r="X985" s="125"/>
      <c r="Y985" s="125"/>
      <c r="Z985" s="125"/>
    </row>
    <row r="986" spans="1:26" ht="12.75" customHeight="1" x14ac:dyDescent="0.25">
      <c r="A986" s="125"/>
      <c r="B986" s="125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5"/>
      <c r="X986" s="125"/>
      <c r="Y986" s="125"/>
      <c r="Z986" s="125"/>
    </row>
    <row r="987" spans="1:26" ht="12.75" customHeight="1" x14ac:dyDescent="0.25">
      <c r="A987" s="125"/>
      <c r="B987" s="125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5"/>
      <c r="X987" s="125"/>
      <c r="Y987" s="125"/>
      <c r="Z987" s="125"/>
    </row>
    <row r="988" spans="1:26" ht="12.75" customHeight="1" x14ac:dyDescent="0.25">
      <c r="A988" s="125"/>
      <c r="B988" s="125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O988" s="125"/>
      <c r="P988" s="125"/>
      <c r="Q988" s="125"/>
      <c r="R988" s="125"/>
      <c r="S988" s="125"/>
      <c r="T988" s="125"/>
      <c r="U988" s="125"/>
      <c r="V988" s="125"/>
      <c r="W988" s="125"/>
      <c r="X988" s="125"/>
      <c r="Y988" s="125"/>
      <c r="Z988" s="125"/>
    </row>
    <row r="989" spans="1:26" ht="12.75" customHeight="1" x14ac:dyDescent="0.25">
      <c r="A989" s="125"/>
      <c r="B989" s="125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O989" s="125"/>
      <c r="P989" s="125"/>
      <c r="Q989" s="125"/>
      <c r="R989" s="125"/>
      <c r="S989" s="125"/>
      <c r="T989" s="125"/>
      <c r="U989" s="125"/>
      <c r="V989" s="125"/>
      <c r="W989" s="125"/>
      <c r="X989" s="125"/>
      <c r="Y989" s="125"/>
      <c r="Z989" s="125"/>
    </row>
    <row r="990" spans="1:26" ht="12.75" customHeight="1" x14ac:dyDescent="0.25">
      <c r="A990" s="125"/>
      <c r="B990" s="125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O990" s="125"/>
      <c r="P990" s="125"/>
      <c r="Q990" s="125"/>
      <c r="R990" s="125"/>
      <c r="S990" s="125"/>
      <c r="T990" s="125"/>
      <c r="U990" s="125"/>
      <c r="V990" s="125"/>
      <c r="W990" s="125"/>
      <c r="X990" s="125"/>
      <c r="Y990" s="125"/>
      <c r="Z990" s="125"/>
    </row>
    <row r="991" spans="1:26" ht="12.75" customHeight="1" x14ac:dyDescent="0.25">
      <c r="A991" s="125"/>
      <c r="B991" s="125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O991" s="125"/>
      <c r="P991" s="125"/>
      <c r="Q991" s="125"/>
      <c r="R991" s="125"/>
      <c r="S991" s="125"/>
      <c r="T991" s="125"/>
      <c r="U991" s="125"/>
      <c r="V991" s="125"/>
      <c r="W991" s="125"/>
      <c r="X991" s="125"/>
      <c r="Y991" s="125"/>
      <c r="Z991" s="125"/>
    </row>
    <row r="992" spans="1:26" ht="12.75" customHeight="1" x14ac:dyDescent="0.25">
      <c r="A992" s="125"/>
      <c r="B992" s="125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O992" s="125"/>
      <c r="P992" s="125"/>
      <c r="Q992" s="125"/>
      <c r="R992" s="125"/>
      <c r="S992" s="125"/>
      <c r="T992" s="125"/>
      <c r="U992" s="125"/>
      <c r="V992" s="125"/>
      <c r="W992" s="125"/>
      <c r="X992" s="125"/>
      <c r="Y992" s="125"/>
      <c r="Z992" s="125"/>
    </row>
    <row r="993" spans="1:26" ht="12.75" customHeight="1" x14ac:dyDescent="0.25">
      <c r="A993" s="125"/>
      <c r="B993" s="125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O993" s="125"/>
      <c r="P993" s="125"/>
      <c r="Q993" s="125"/>
      <c r="R993" s="125"/>
      <c r="S993" s="125"/>
      <c r="T993" s="125"/>
      <c r="U993" s="125"/>
      <c r="V993" s="125"/>
      <c r="W993" s="125"/>
      <c r="X993" s="125"/>
      <c r="Y993" s="125"/>
      <c r="Z993" s="125"/>
    </row>
    <row r="994" spans="1:26" ht="12.75" customHeight="1" x14ac:dyDescent="0.25">
      <c r="A994" s="125"/>
      <c r="B994" s="125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O994" s="125"/>
      <c r="P994" s="125"/>
      <c r="Q994" s="125"/>
      <c r="R994" s="125"/>
      <c r="S994" s="125"/>
      <c r="T994" s="125"/>
      <c r="U994" s="125"/>
      <c r="V994" s="125"/>
      <c r="W994" s="125"/>
      <c r="X994" s="125"/>
      <c r="Y994" s="125"/>
      <c r="Z994" s="125"/>
    </row>
    <row r="995" spans="1:26" ht="12.75" customHeight="1" x14ac:dyDescent="0.25">
      <c r="A995" s="125"/>
      <c r="B995" s="125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5"/>
      <c r="N995" s="125"/>
      <c r="O995" s="125"/>
      <c r="P995" s="125"/>
      <c r="Q995" s="125"/>
      <c r="R995" s="125"/>
      <c r="S995" s="125"/>
      <c r="T995" s="125"/>
      <c r="U995" s="125"/>
      <c r="V995" s="125"/>
      <c r="W995" s="125"/>
      <c r="X995" s="125"/>
      <c r="Y995" s="125"/>
      <c r="Z995" s="125"/>
    </row>
    <row r="996" spans="1:26" ht="12.75" customHeight="1" x14ac:dyDescent="0.25">
      <c r="A996" s="125"/>
      <c r="B996" s="125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5"/>
      <c r="N996" s="125"/>
      <c r="O996" s="125"/>
      <c r="P996" s="125"/>
      <c r="Q996" s="125"/>
      <c r="R996" s="125"/>
      <c r="S996" s="125"/>
      <c r="T996" s="125"/>
      <c r="U996" s="125"/>
      <c r="V996" s="125"/>
      <c r="W996" s="125"/>
      <c r="X996" s="125"/>
      <c r="Y996" s="125"/>
      <c r="Z996" s="125"/>
    </row>
    <row r="997" spans="1:26" ht="12.75" customHeight="1" x14ac:dyDescent="0.25">
      <c r="A997" s="125"/>
      <c r="B997" s="125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5"/>
      <c r="N997" s="125"/>
      <c r="O997" s="125"/>
      <c r="P997" s="125"/>
      <c r="Q997" s="125"/>
      <c r="R997" s="125"/>
      <c r="S997" s="125"/>
      <c r="T997" s="125"/>
      <c r="U997" s="125"/>
      <c r="V997" s="125"/>
      <c r="W997" s="125"/>
      <c r="X997" s="125"/>
      <c r="Y997" s="125"/>
      <c r="Z997" s="125"/>
    </row>
    <row r="998" spans="1:26" ht="12.75" customHeight="1" x14ac:dyDescent="0.25">
      <c r="A998" s="125"/>
      <c r="B998" s="125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5"/>
      <c r="N998" s="125"/>
      <c r="O998" s="125"/>
      <c r="P998" s="125"/>
      <c r="Q998" s="125"/>
      <c r="R998" s="125"/>
      <c r="S998" s="125"/>
      <c r="T998" s="125"/>
      <c r="U998" s="125"/>
      <c r="V998" s="125"/>
      <c r="W998" s="125"/>
      <c r="X998" s="125"/>
      <c r="Y998" s="125"/>
      <c r="Z998" s="125"/>
    </row>
    <row r="999" spans="1:26" ht="12.75" customHeight="1" x14ac:dyDescent="0.25">
      <c r="A999" s="125"/>
      <c r="B999" s="125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5"/>
      <c r="N999" s="125"/>
      <c r="O999" s="125"/>
      <c r="P999" s="125"/>
      <c r="Q999" s="125"/>
      <c r="R999" s="125"/>
      <c r="S999" s="125"/>
      <c r="T999" s="125"/>
      <c r="U999" s="125"/>
      <c r="V999" s="125"/>
      <c r="W999" s="125"/>
      <c r="X999" s="125"/>
      <c r="Y999" s="125"/>
      <c r="Z999" s="125"/>
    </row>
    <row r="1000" spans="1:26" ht="12.75" customHeight="1" x14ac:dyDescent="0.25">
      <c r="A1000" s="125"/>
      <c r="B1000" s="125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5"/>
      <c r="N1000" s="125"/>
      <c r="O1000" s="125"/>
      <c r="P1000" s="125"/>
      <c r="Q1000" s="125"/>
      <c r="R1000" s="125"/>
      <c r="S1000" s="125"/>
      <c r="T1000" s="125"/>
      <c r="U1000" s="125"/>
      <c r="V1000" s="125"/>
      <c r="W1000" s="125"/>
      <c r="X1000" s="125"/>
      <c r="Y1000" s="125"/>
      <c r="Z1000" s="125"/>
    </row>
  </sheetData>
  <mergeCells count="1">
    <mergeCell ref="A7:C7"/>
  </mergeCells>
  <pageMargins left="0.905555555555556" right="0.51180555555555496" top="0.74791666666666701" bottom="0.74791666666666701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2.6640625" defaultRowHeight="15" customHeight="1" x14ac:dyDescent="0.25"/>
  <cols>
    <col min="1" max="1" width="8.6640625" customWidth="1"/>
    <col min="2" max="2" width="67.109375" customWidth="1"/>
    <col min="3" max="3" width="13.77734375" customWidth="1"/>
    <col min="4" max="4" width="10.21875" customWidth="1"/>
    <col min="5" max="5" width="13.77734375" customWidth="1"/>
    <col min="6" max="6" width="9.109375" customWidth="1"/>
    <col min="7" max="26" width="8.6640625" customWidth="1"/>
  </cols>
  <sheetData>
    <row r="1" spans="1:26" ht="12.75" customHeight="1" x14ac:dyDescent="0.25">
      <c r="A1" s="34" t="s">
        <v>704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</row>
    <row r="2" spans="1:26" ht="12.75" customHeight="1" x14ac:dyDescent="0.25">
      <c r="A2" s="125"/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</row>
    <row r="3" spans="1:26" ht="12.75" customHeight="1" x14ac:dyDescent="0.25">
      <c r="A3" s="468" t="s">
        <v>705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</row>
    <row r="4" spans="1:26" ht="12.75" customHeight="1" x14ac:dyDescent="0.25">
      <c r="A4" s="125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</row>
    <row r="5" spans="1:26" ht="12.75" customHeight="1" x14ac:dyDescent="0.25">
      <c r="A5" s="468" t="s">
        <v>706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</row>
    <row r="6" spans="1:26" ht="12.75" customHeight="1" x14ac:dyDescent="0.25">
      <c r="A6" s="125"/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</row>
    <row r="7" spans="1:26" ht="12.75" customHeight="1" x14ac:dyDescent="0.3">
      <c r="A7" s="125"/>
      <c r="B7" s="689" t="s">
        <v>707</v>
      </c>
      <c r="C7" s="654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</row>
    <row r="8" spans="1:26" ht="12.75" customHeight="1" x14ac:dyDescent="0.25">
      <c r="A8" s="125"/>
      <c r="B8" s="469" t="s">
        <v>708</v>
      </c>
      <c r="C8" s="470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</row>
    <row r="9" spans="1:26" ht="12.75" customHeight="1" x14ac:dyDescent="0.25">
      <c r="A9" s="125"/>
      <c r="B9" s="471" t="s">
        <v>709</v>
      </c>
      <c r="C9" s="472">
        <v>2638</v>
      </c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</row>
    <row r="10" spans="1:26" ht="12.75" customHeight="1" x14ac:dyDescent="0.25">
      <c r="A10" s="125"/>
      <c r="B10" s="473" t="s">
        <v>710</v>
      </c>
      <c r="C10" s="472">
        <v>2224</v>
      </c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</row>
    <row r="11" spans="1:26" ht="12.75" customHeight="1" x14ac:dyDescent="0.25">
      <c r="A11" s="125"/>
      <c r="B11" s="474" t="s">
        <v>711</v>
      </c>
      <c r="C11" s="475">
        <v>35</v>
      </c>
      <c r="D11" s="125"/>
      <c r="E11" s="125"/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</row>
    <row r="12" spans="1:26" ht="12.75" customHeight="1" x14ac:dyDescent="0.25">
      <c r="A12" s="125"/>
      <c r="B12" s="474" t="s">
        <v>712</v>
      </c>
      <c r="C12" s="475">
        <v>1552</v>
      </c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</row>
    <row r="13" spans="1:26" ht="12.75" customHeight="1" x14ac:dyDescent="0.25">
      <c r="A13" s="125"/>
      <c r="B13" s="474" t="s">
        <v>713</v>
      </c>
      <c r="C13" s="475">
        <v>350</v>
      </c>
      <c r="D13" s="125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</row>
    <row r="14" spans="1:26" ht="12.75" customHeight="1" x14ac:dyDescent="0.25">
      <c r="A14" s="125"/>
      <c r="B14" s="474" t="s">
        <v>714</v>
      </c>
      <c r="C14" s="475">
        <v>12</v>
      </c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</row>
    <row r="15" spans="1:26" ht="12.75" customHeight="1" x14ac:dyDescent="0.25">
      <c r="A15" s="125"/>
      <c r="B15" s="474" t="s">
        <v>715</v>
      </c>
      <c r="C15" s="475">
        <v>345</v>
      </c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</row>
    <row r="16" spans="1:26" ht="12.75" customHeight="1" x14ac:dyDescent="0.25">
      <c r="A16" s="125"/>
      <c r="B16" s="474" t="s">
        <v>716</v>
      </c>
      <c r="C16" s="475">
        <v>0</v>
      </c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</row>
    <row r="17" spans="1:26" ht="12.75" customHeight="1" x14ac:dyDescent="0.25">
      <c r="A17" s="125"/>
      <c r="B17" s="474" t="s">
        <v>717</v>
      </c>
      <c r="C17" s="475">
        <v>21</v>
      </c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</row>
    <row r="18" spans="1:26" ht="12.75" customHeight="1" x14ac:dyDescent="0.25">
      <c r="A18" s="125"/>
      <c r="B18" s="476" t="s">
        <v>718</v>
      </c>
      <c r="C18" s="477">
        <v>0</v>
      </c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</row>
    <row r="19" spans="1:26" ht="12.75" customHeight="1" x14ac:dyDescent="0.25">
      <c r="A19" s="125"/>
      <c r="B19" s="478" t="s">
        <v>719</v>
      </c>
      <c r="C19" s="477">
        <v>1</v>
      </c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</row>
    <row r="20" spans="1:26" ht="12.75" customHeight="1" x14ac:dyDescent="0.25">
      <c r="A20" s="125" t="s">
        <v>720</v>
      </c>
      <c r="B20" s="469" t="s">
        <v>721</v>
      </c>
      <c r="C20" s="470"/>
      <c r="D20" s="125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</row>
    <row r="21" spans="1:26" ht="12.75" customHeight="1" x14ac:dyDescent="0.25">
      <c r="A21" s="125"/>
      <c r="B21" s="479" t="s">
        <v>722</v>
      </c>
      <c r="C21" s="480">
        <v>4208</v>
      </c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</row>
    <row r="22" spans="1:26" ht="12.75" customHeight="1" x14ac:dyDescent="0.25">
      <c r="A22" s="125"/>
      <c r="B22" s="474" t="s">
        <v>723</v>
      </c>
      <c r="C22" s="481">
        <v>4655</v>
      </c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</row>
    <row r="23" spans="1:26" ht="12.75" customHeight="1" x14ac:dyDescent="0.25">
      <c r="A23" s="125"/>
      <c r="B23" s="474" t="s">
        <v>724</v>
      </c>
      <c r="C23" s="482">
        <f>C9-C10</f>
        <v>414</v>
      </c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</row>
    <row r="24" spans="1:26" ht="12.75" customHeight="1" x14ac:dyDescent="0.25">
      <c r="A24" s="125"/>
      <c r="B24" s="483"/>
      <c r="C24" s="484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</row>
    <row r="25" spans="1:26" ht="12.75" customHeight="1" x14ac:dyDescent="0.25">
      <c r="A25" s="34"/>
      <c r="B25" s="471" t="s">
        <v>725</v>
      </c>
      <c r="C25" s="485">
        <f>MEDIAN(C21,C22)</f>
        <v>4431.5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spans="1:26" ht="12.75" customHeight="1" x14ac:dyDescent="0.25">
      <c r="A26" s="125"/>
      <c r="B26" s="473" t="s">
        <v>726</v>
      </c>
      <c r="C26" s="486">
        <f>C12/C25</f>
        <v>0.35022001579600587</v>
      </c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</row>
    <row r="27" spans="1:26" ht="12.75" customHeight="1" x14ac:dyDescent="0.25">
      <c r="A27" s="125"/>
      <c r="B27" s="473" t="s">
        <v>727</v>
      </c>
      <c r="C27" s="486">
        <f>MEDIAN(C9,C10)/C25</f>
        <v>0.54857271804129526</v>
      </c>
      <c r="D27" s="125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</row>
    <row r="28" spans="1:26" ht="12.75" customHeight="1" x14ac:dyDescent="0.25">
      <c r="A28" s="34"/>
      <c r="B28" s="473" t="s">
        <v>728</v>
      </c>
      <c r="C28" s="487">
        <f>12/C27</f>
        <v>21.874948580830935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spans="1:26" ht="12.75" customHeight="1" x14ac:dyDescent="0.25">
      <c r="A29" s="125"/>
      <c r="B29" s="473" t="s">
        <v>729</v>
      </c>
      <c r="C29" s="488">
        <v>360</v>
      </c>
      <c r="D29" s="125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</row>
    <row r="30" spans="1:26" ht="12.75" customHeight="1" x14ac:dyDescent="0.25">
      <c r="A30" s="125"/>
      <c r="B30" s="473" t="s">
        <v>730</v>
      </c>
      <c r="C30" s="488">
        <v>10</v>
      </c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</row>
    <row r="31" spans="1:26" ht="12.75" customHeight="1" x14ac:dyDescent="0.25">
      <c r="A31" s="125"/>
      <c r="B31" s="471" t="s">
        <v>731</v>
      </c>
      <c r="C31" s="489">
        <v>30</v>
      </c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</row>
    <row r="32" spans="1:26" ht="12.75" customHeight="1" x14ac:dyDescent="0.25">
      <c r="A32" s="125"/>
      <c r="B32" s="471" t="s">
        <v>732</v>
      </c>
      <c r="C32" s="489">
        <v>30</v>
      </c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</row>
    <row r="33" spans="1:26" ht="12.75" customHeight="1" x14ac:dyDescent="0.25">
      <c r="A33" s="34"/>
      <c r="B33" s="471" t="s">
        <v>733</v>
      </c>
      <c r="C33" s="489">
        <f>30+(3*TRUNC(1/C27))</f>
        <v>33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spans="1:26" ht="12.75" customHeight="1" x14ac:dyDescent="0.25">
      <c r="A34" s="34"/>
      <c r="B34" s="473" t="s">
        <v>668</v>
      </c>
      <c r="C34" s="490">
        <v>0.08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spans="1:26" ht="12.75" customHeight="1" x14ac:dyDescent="0.25">
      <c r="A35" s="34"/>
      <c r="B35" s="491" t="s">
        <v>734</v>
      </c>
      <c r="C35" s="492">
        <v>0.4</v>
      </c>
      <c r="D35" s="34" t="s">
        <v>735</v>
      </c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spans="1:26" ht="12.75" customHeight="1" x14ac:dyDescent="0.25">
      <c r="A36" s="125"/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</row>
    <row r="37" spans="1:26" ht="12.75" customHeight="1" x14ac:dyDescent="0.25">
      <c r="A37" s="125"/>
      <c r="B37" s="125"/>
      <c r="C37" s="125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</row>
    <row r="38" spans="1:26" ht="12.75" customHeight="1" x14ac:dyDescent="0.25">
      <c r="A38" s="125"/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</row>
    <row r="39" spans="1:26" ht="12.75" customHeight="1" x14ac:dyDescent="0.25">
      <c r="A39" s="125"/>
      <c r="B39" s="125"/>
      <c r="C39" s="125"/>
      <c r="D39" s="125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</row>
    <row r="40" spans="1:26" ht="12.75" customHeight="1" x14ac:dyDescent="0.25">
      <c r="A40" s="125"/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</row>
    <row r="41" spans="1:26" ht="12.75" customHeight="1" x14ac:dyDescent="0.25">
      <c r="A41" s="125"/>
      <c r="B41" s="125"/>
      <c r="C41" s="125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</row>
    <row r="42" spans="1:26" ht="12.75" customHeight="1" x14ac:dyDescent="0.25">
      <c r="A42" s="125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</row>
    <row r="43" spans="1:26" ht="12.75" customHeight="1" x14ac:dyDescent="0.25">
      <c r="A43" s="125"/>
      <c r="B43" s="125"/>
      <c r="C43" s="125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Y43" s="125"/>
      <c r="Z43" s="125"/>
    </row>
    <row r="44" spans="1:26" ht="12.75" customHeight="1" x14ac:dyDescent="0.25">
      <c r="A44" s="125"/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Y44" s="125"/>
      <c r="Z44" s="125"/>
    </row>
    <row r="45" spans="1:26" ht="12.75" customHeight="1" x14ac:dyDescent="0.25">
      <c r="A45" s="125"/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</row>
    <row r="46" spans="1:26" ht="12.75" customHeight="1" x14ac:dyDescent="0.25">
      <c r="A46" s="125"/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  <c r="X46" s="125"/>
      <c r="Y46" s="125"/>
      <c r="Z46" s="125"/>
    </row>
    <row r="47" spans="1:26" ht="12.75" customHeight="1" x14ac:dyDescent="0.25">
      <c r="A47" s="125"/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125"/>
      <c r="W47" s="125"/>
      <c r="X47" s="125"/>
      <c r="Y47" s="125"/>
      <c r="Z47" s="125"/>
    </row>
    <row r="48" spans="1:26" ht="12.75" customHeight="1" x14ac:dyDescent="0.25">
      <c r="A48" s="125"/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</row>
    <row r="49" spans="1:26" ht="12.75" customHeight="1" x14ac:dyDescent="0.25">
      <c r="A49" s="125"/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</row>
    <row r="50" spans="1:26" ht="12.75" customHeight="1" x14ac:dyDescent="0.25">
      <c r="A50" s="125"/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</row>
    <row r="51" spans="1:26" ht="12.75" customHeight="1" x14ac:dyDescent="0.25">
      <c r="A51" s="125"/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</row>
    <row r="52" spans="1:26" ht="12.75" customHeight="1" x14ac:dyDescent="0.25">
      <c r="A52" s="125"/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</row>
    <row r="53" spans="1:26" ht="12.7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</row>
    <row r="54" spans="1:26" ht="12.75" customHeight="1" x14ac:dyDescent="0.25">
      <c r="A54" s="125"/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</row>
    <row r="55" spans="1:26" ht="12.75" customHeight="1" x14ac:dyDescent="0.25">
      <c r="A55" s="125"/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</row>
    <row r="56" spans="1:26" ht="12.75" customHeight="1" x14ac:dyDescent="0.25">
      <c r="A56" s="125"/>
      <c r="B56" s="125"/>
      <c r="C56" s="125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25"/>
      <c r="Z56" s="125"/>
    </row>
    <row r="57" spans="1:26" ht="12.75" customHeight="1" x14ac:dyDescent="0.25">
      <c r="A57" s="125"/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5"/>
      <c r="Q57" s="125"/>
      <c r="R57" s="125"/>
      <c r="S57" s="125"/>
      <c r="T57" s="125"/>
      <c r="U57" s="125"/>
      <c r="V57" s="125"/>
      <c r="W57" s="125"/>
      <c r="X57" s="125"/>
      <c r="Y57" s="125"/>
      <c r="Z57" s="125"/>
    </row>
    <row r="58" spans="1:26" ht="12.75" customHeight="1" x14ac:dyDescent="0.25">
      <c r="A58" s="125"/>
      <c r="B58" s="125"/>
      <c r="C58" s="125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25"/>
      <c r="T58" s="125"/>
      <c r="U58" s="125"/>
      <c r="V58" s="125"/>
      <c r="W58" s="125"/>
      <c r="X58" s="125"/>
      <c r="Y58" s="125"/>
      <c r="Z58" s="125"/>
    </row>
    <row r="59" spans="1:26" ht="12.75" customHeight="1" x14ac:dyDescent="0.25">
      <c r="A59" s="125"/>
      <c r="B59" s="125"/>
      <c r="C59" s="125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</row>
    <row r="60" spans="1:26" ht="12.75" customHeight="1" x14ac:dyDescent="0.25">
      <c r="A60" s="125"/>
      <c r="B60" s="125"/>
      <c r="C60" s="125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125"/>
      <c r="Z60" s="125"/>
    </row>
    <row r="61" spans="1:26" ht="12.75" customHeight="1" x14ac:dyDescent="0.25">
      <c r="A61" s="125"/>
      <c r="B61" s="125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</row>
    <row r="62" spans="1:26" ht="12.75" customHeight="1" x14ac:dyDescent="0.25">
      <c r="A62" s="125"/>
      <c r="B62" s="125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</row>
    <row r="63" spans="1:26" ht="12.75" customHeight="1" x14ac:dyDescent="0.25">
      <c r="A63" s="125"/>
      <c r="B63" s="125"/>
      <c r="C63" s="125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</row>
    <row r="64" spans="1:26" ht="12.75" customHeight="1" x14ac:dyDescent="0.25">
      <c r="A64" s="125"/>
      <c r="B64" s="125"/>
      <c r="C64" s="125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</row>
    <row r="65" spans="1:26" ht="12.75" customHeight="1" x14ac:dyDescent="0.25">
      <c r="A65" s="125"/>
      <c r="B65" s="125"/>
      <c r="C65" s="125"/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</row>
    <row r="66" spans="1:26" ht="12.75" customHeight="1" x14ac:dyDescent="0.25">
      <c r="A66" s="125"/>
      <c r="B66" s="125"/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</row>
    <row r="67" spans="1:26" ht="12.75" customHeight="1" x14ac:dyDescent="0.25">
      <c r="A67" s="125"/>
      <c r="B67" s="125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</row>
    <row r="68" spans="1:26" ht="12.75" customHeight="1" x14ac:dyDescent="0.25">
      <c r="A68" s="125"/>
      <c r="B68" s="125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</row>
    <row r="69" spans="1:26" ht="12.75" customHeight="1" x14ac:dyDescent="0.25">
      <c r="A69" s="125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</row>
    <row r="70" spans="1:26" ht="12.75" customHeight="1" x14ac:dyDescent="0.25">
      <c r="A70" s="125"/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5"/>
      <c r="T70" s="125"/>
      <c r="U70" s="125"/>
      <c r="V70" s="125"/>
      <c r="W70" s="125"/>
      <c r="X70" s="125"/>
      <c r="Y70" s="125"/>
      <c r="Z70" s="125"/>
    </row>
    <row r="71" spans="1:26" ht="12.75" customHeight="1" x14ac:dyDescent="0.25">
      <c r="A71" s="125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25"/>
      <c r="Y71" s="125"/>
      <c r="Z71" s="125"/>
    </row>
    <row r="72" spans="1:26" ht="12.75" customHeight="1" x14ac:dyDescent="0.25">
      <c r="A72" s="125"/>
      <c r="B72" s="125"/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</row>
    <row r="73" spans="1:26" ht="12.75" customHeight="1" x14ac:dyDescent="0.25">
      <c r="A73" s="125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</row>
    <row r="74" spans="1:26" ht="12.75" customHeight="1" x14ac:dyDescent="0.25">
      <c r="A74" s="125"/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</row>
    <row r="75" spans="1:26" ht="12.75" customHeight="1" x14ac:dyDescent="0.25">
      <c r="A75" s="125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  <c r="Z75" s="125"/>
    </row>
    <row r="76" spans="1:26" ht="12.75" customHeight="1" x14ac:dyDescent="0.25">
      <c r="A76" s="125"/>
      <c r="B76" s="125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25"/>
      <c r="Y76" s="125"/>
      <c r="Z76" s="125"/>
    </row>
    <row r="77" spans="1:26" ht="12.75" customHeight="1" x14ac:dyDescent="0.25">
      <c r="A77" s="125"/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25"/>
      <c r="Y77" s="125"/>
      <c r="Z77" s="125"/>
    </row>
    <row r="78" spans="1:26" ht="12.75" customHeight="1" x14ac:dyDescent="0.25">
      <c r="A78" s="125"/>
      <c r="B78" s="125"/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</row>
    <row r="79" spans="1:26" ht="12.75" customHeight="1" x14ac:dyDescent="0.25">
      <c r="A79" s="125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</row>
    <row r="80" spans="1:26" ht="12.75" customHeight="1" x14ac:dyDescent="0.25">
      <c r="A80" s="125"/>
      <c r="B80" s="125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</row>
    <row r="81" spans="1:26" ht="12.75" customHeight="1" x14ac:dyDescent="0.25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</row>
    <row r="82" spans="1:26" ht="12.75" customHeight="1" x14ac:dyDescent="0.25">
      <c r="A82" s="125"/>
      <c r="B82" s="125"/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</row>
    <row r="83" spans="1:26" ht="12.75" customHeight="1" x14ac:dyDescent="0.25">
      <c r="A83" s="125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25"/>
      <c r="Y83" s="125"/>
      <c r="Z83" s="125"/>
    </row>
    <row r="84" spans="1:26" ht="12.75" customHeight="1" x14ac:dyDescent="0.25">
      <c r="A84" s="125"/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</row>
    <row r="85" spans="1:26" ht="12.75" customHeight="1" x14ac:dyDescent="0.25">
      <c r="A85" s="125"/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</row>
    <row r="86" spans="1:26" ht="12.75" customHeight="1" x14ac:dyDescent="0.25">
      <c r="A86" s="125"/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</row>
    <row r="87" spans="1:26" ht="12.75" customHeight="1" x14ac:dyDescent="0.25">
      <c r="A87" s="125"/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</row>
    <row r="88" spans="1:26" ht="12.75" customHeight="1" x14ac:dyDescent="0.25">
      <c r="A88" s="125"/>
      <c r="B88" s="125"/>
      <c r="C88" s="125"/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25"/>
      <c r="Z88" s="125"/>
    </row>
    <row r="89" spans="1:26" ht="12.75" customHeight="1" x14ac:dyDescent="0.25">
      <c r="A89" s="125"/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</row>
    <row r="90" spans="1:26" ht="12.75" customHeight="1" x14ac:dyDescent="0.25">
      <c r="A90" s="125"/>
      <c r="B90" s="125"/>
      <c r="C90" s="125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</row>
    <row r="91" spans="1:26" ht="12.75" customHeight="1" x14ac:dyDescent="0.25">
      <c r="A91" s="125"/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</row>
    <row r="92" spans="1:26" ht="12.75" customHeight="1" x14ac:dyDescent="0.25">
      <c r="A92" s="125"/>
      <c r="B92" s="125"/>
      <c r="C92" s="125"/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</row>
    <row r="93" spans="1:26" ht="12.75" customHeight="1" x14ac:dyDescent="0.25">
      <c r="A93" s="125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</row>
    <row r="94" spans="1:26" ht="12.75" customHeight="1" x14ac:dyDescent="0.25">
      <c r="A94" s="125"/>
      <c r="B94" s="125"/>
      <c r="C94" s="125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</row>
    <row r="95" spans="1:26" ht="12.75" customHeight="1" x14ac:dyDescent="0.25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</row>
    <row r="96" spans="1:26" ht="12.75" customHeight="1" x14ac:dyDescent="0.25">
      <c r="A96" s="125"/>
      <c r="B96" s="125"/>
      <c r="C96" s="125"/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</row>
    <row r="97" spans="1:26" ht="12.75" customHeight="1" x14ac:dyDescent="0.25">
      <c r="A97" s="125"/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</row>
    <row r="98" spans="1:26" ht="12.75" customHeight="1" x14ac:dyDescent="0.25">
      <c r="A98" s="125"/>
      <c r="B98" s="125"/>
      <c r="C98" s="125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5"/>
      <c r="Y98" s="125"/>
      <c r="Z98" s="125"/>
    </row>
    <row r="99" spans="1:26" ht="12.75" customHeight="1" x14ac:dyDescent="0.25">
      <c r="A99" s="125"/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25"/>
      <c r="Y99" s="125"/>
      <c r="Z99" s="125"/>
    </row>
    <row r="100" spans="1:26" ht="12.75" customHeight="1" x14ac:dyDescent="0.25">
      <c r="A100" s="125"/>
      <c r="B100" s="125"/>
      <c r="C100" s="125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125"/>
      <c r="Z100" s="125"/>
    </row>
    <row r="101" spans="1:26" ht="12.75" customHeight="1" x14ac:dyDescent="0.25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</row>
    <row r="102" spans="1:26" ht="12.75" customHeight="1" x14ac:dyDescent="0.25">
      <c r="A102" s="125"/>
      <c r="B102" s="125"/>
      <c r="C102" s="125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</row>
    <row r="103" spans="1:26" ht="12.75" customHeight="1" x14ac:dyDescent="0.25">
      <c r="A103" s="125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25"/>
      <c r="V103" s="125"/>
      <c r="W103" s="125"/>
      <c r="X103" s="125"/>
      <c r="Y103" s="125"/>
      <c r="Z103" s="125"/>
    </row>
    <row r="104" spans="1:26" ht="12.75" customHeight="1" x14ac:dyDescent="0.25">
      <c r="A104" s="125"/>
      <c r="B104" s="125"/>
      <c r="C104" s="125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25"/>
      <c r="V104" s="125"/>
      <c r="W104" s="125"/>
      <c r="X104" s="125"/>
      <c r="Y104" s="125"/>
      <c r="Z104" s="125"/>
    </row>
    <row r="105" spans="1:26" ht="12.75" customHeight="1" x14ac:dyDescent="0.25">
      <c r="A105" s="125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5"/>
      <c r="M105" s="125"/>
      <c r="N105" s="125"/>
      <c r="O105" s="125"/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</row>
    <row r="106" spans="1:26" ht="12.75" customHeight="1" x14ac:dyDescent="0.25">
      <c r="A106" s="125"/>
      <c r="B106" s="125"/>
      <c r="C106" s="125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5"/>
      <c r="Y106" s="125"/>
      <c r="Z106" s="125"/>
    </row>
    <row r="107" spans="1:26" ht="12.75" customHeight="1" x14ac:dyDescent="0.25">
      <c r="A107" s="125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5"/>
      <c r="X107" s="125"/>
      <c r="Y107" s="125"/>
      <c r="Z107" s="125"/>
    </row>
    <row r="108" spans="1:26" ht="12.75" customHeight="1" x14ac:dyDescent="0.25">
      <c r="A108" s="125"/>
      <c r="B108" s="125"/>
      <c r="C108" s="125"/>
      <c r="D108" s="125"/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</row>
    <row r="109" spans="1:26" ht="12.75" customHeight="1" x14ac:dyDescent="0.25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</row>
    <row r="110" spans="1:26" ht="12.75" customHeight="1" x14ac:dyDescent="0.25">
      <c r="A110" s="125"/>
      <c r="B110" s="125"/>
      <c r="C110" s="125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</row>
    <row r="111" spans="1:26" ht="12.75" customHeight="1" x14ac:dyDescent="0.25">
      <c r="A111" s="125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</row>
    <row r="112" spans="1:26" ht="12.75" customHeight="1" x14ac:dyDescent="0.25">
      <c r="A112" s="125"/>
      <c r="B112" s="125"/>
      <c r="C112" s="125"/>
      <c r="D112" s="125"/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25"/>
      <c r="V112" s="125"/>
      <c r="W112" s="125"/>
      <c r="X112" s="125"/>
      <c r="Y112" s="125"/>
      <c r="Z112" s="125"/>
    </row>
    <row r="113" spans="1:26" ht="12.75" customHeight="1" x14ac:dyDescent="0.25">
      <c r="A113" s="125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</row>
    <row r="114" spans="1:26" ht="12.75" customHeight="1" x14ac:dyDescent="0.25">
      <c r="A114" s="125"/>
      <c r="B114" s="125"/>
      <c r="C114" s="125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</row>
    <row r="115" spans="1:26" ht="12.75" customHeight="1" x14ac:dyDescent="0.25">
      <c r="A115" s="125"/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  <c r="T115" s="125"/>
      <c r="U115" s="125"/>
      <c r="V115" s="125"/>
      <c r="W115" s="125"/>
      <c r="X115" s="125"/>
      <c r="Y115" s="125"/>
      <c r="Z115" s="125"/>
    </row>
    <row r="116" spans="1:26" ht="12.75" customHeight="1" x14ac:dyDescent="0.25">
      <c r="A116" s="125"/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</row>
    <row r="117" spans="1:26" ht="12.75" customHeight="1" x14ac:dyDescent="0.25">
      <c r="A117" s="125"/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  <c r="T117" s="125"/>
      <c r="U117" s="125"/>
      <c r="V117" s="125"/>
      <c r="W117" s="125"/>
      <c r="X117" s="125"/>
      <c r="Y117" s="125"/>
      <c r="Z117" s="125"/>
    </row>
    <row r="118" spans="1:26" ht="12.75" customHeight="1" x14ac:dyDescent="0.25">
      <c r="A118" s="125"/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</row>
    <row r="119" spans="1:26" ht="12.75" customHeight="1" x14ac:dyDescent="0.25">
      <c r="A119" s="125"/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</row>
    <row r="120" spans="1:26" ht="12.75" customHeight="1" x14ac:dyDescent="0.25">
      <c r="A120" s="125"/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</row>
    <row r="121" spans="1:26" ht="12.75" customHeight="1" x14ac:dyDescent="0.25">
      <c r="A121" s="125"/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</row>
    <row r="122" spans="1:26" ht="12.75" customHeight="1" x14ac:dyDescent="0.25">
      <c r="A122" s="125"/>
      <c r="B122" s="125"/>
      <c r="C122" s="125"/>
      <c r="D122" s="125"/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25"/>
      <c r="Y122" s="125"/>
      <c r="Z122" s="125"/>
    </row>
    <row r="123" spans="1:26" ht="12.75" customHeight="1" x14ac:dyDescent="0.25">
      <c r="A123" s="125"/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25"/>
      <c r="Y123" s="125"/>
      <c r="Z123" s="125"/>
    </row>
    <row r="124" spans="1:26" ht="12.75" customHeight="1" x14ac:dyDescent="0.25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  <c r="T124" s="125"/>
      <c r="U124" s="125"/>
      <c r="V124" s="125"/>
      <c r="W124" s="125"/>
      <c r="X124" s="125"/>
      <c r="Y124" s="125"/>
      <c r="Z124" s="125"/>
    </row>
    <row r="125" spans="1:26" ht="12.75" customHeight="1" x14ac:dyDescent="0.25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  <c r="X125" s="125"/>
      <c r="Y125" s="125"/>
      <c r="Z125" s="125"/>
    </row>
    <row r="126" spans="1:26" ht="12.75" customHeight="1" x14ac:dyDescent="0.25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5"/>
      <c r="O126" s="125"/>
      <c r="P126" s="125"/>
      <c r="Q126" s="125"/>
      <c r="R126" s="125"/>
      <c r="S126" s="125"/>
      <c r="T126" s="125"/>
      <c r="U126" s="125"/>
      <c r="V126" s="125"/>
      <c r="W126" s="125"/>
      <c r="X126" s="125"/>
      <c r="Y126" s="125"/>
      <c r="Z126" s="125"/>
    </row>
    <row r="127" spans="1:26" ht="12.75" customHeight="1" x14ac:dyDescent="0.25">
      <c r="A127" s="125"/>
      <c r="B127" s="125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25"/>
      <c r="Y127" s="125"/>
      <c r="Z127" s="125"/>
    </row>
    <row r="128" spans="1:26" ht="12.75" customHeight="1" x14ac:dyDescent="0.25">
      <c r="A128" s="125"/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5"/>
      <c r="O128" s="125"/>
      <c r="P128" s="125"/>
      <c r="Q128" s="125"/>
      <c r="R128" s="125"/>
      <c r="S128" s="125"/>
      <c r="T128" s="125"/>
      <c r="U128" s="125"/>
      <c r="V128" s="125"/>
      <c r="W128" s="125"/>
      <c r="X128" s="125"/>
      <c r="Y128" s="125"/>
      <c r="Z128" s="125"/>
    </row>
    <row r="129" spans="1:26" ht="12.75" customHeight="1" x14ac:dyDescent="0.25">
      <c r="A129" s="125"/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</row>
    <row r="130" spans="1:26" ht="12.75" customHeight="1" x14ac:dyDescent="0.25">
      <c r="A130" s="125"/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</row>
    <row r="131" spans="1:26" ht="12.75" customHeight="1" x14ac:dyDescent="0.25">
      <c r="A131" s="125"/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</row>
    <row r="132" spans="1:26" ht="12.75" customHeight="1" x14ac:dyDescent="0.25">
      <c r="A132" s="125"/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</row>
    <row r="133" spans="1:26" ht="12.75" customHeight="1" x14ac:dyDescent="0.25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</row>
    <row r="134" spans="1:26" ht="12.75" customHeight="1" x14ac:dyDescent="0.25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</row>
    <row r="135" spans="1:26" ht="12.75" customHeight="1" x14ac:dyDescent="0.25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</row>
    <row r="136" spans="1:26" ht="12.75" customHeight="1" x14ac:dyDescent="0.25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  <c r="V136" s="125"/>
      <c r="W136" s="125"/>
      <c r="X136" s="125"/>
      <c r="Y136" s="125"/>
      <c r="Z136" s="125"/>
    </row>
    <row r="137" spans="1:26" ht="12.75" customHeight="1" x14ac:dyDescent="0.25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</row>
    <row r="138" spans="1:26" ht="12.75" customHeight="1" x14ac:dyDescent="0.25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5"/>
      <c r="U138" s="125"/>
      <c r="V138" s="125"/>
      <c r="W138" s="125"/>
      <c r="X138" s="125"/>
      <c r="Y138" s="125"/>
      <c r="Z138" s="125"/>
    </row>
    <row r="139" spans="1:26" ht="12.75" customHeight="1" x14ac:dyDescent="0.25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  <c r="T139" s="125"/>
      <c r="U139" s="125"/>
      <c r="V139" s="125"/>
      <c r="W139" s="125"/>
      <c r="X139" s="125"/>
      <c r="Y139" s="125"/>
      <c r="Z139" s="125"/>
    </row>
    <row r="140" spans="1:26" ht="12.75" customHeight="1" x14ac:dyDescent="0.25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5"/>
      <c r="U140" s="125"/>
      <c r="V140" s="125"/>
      <c r="W140" s="125"/>
      <c r="X140" s="125"/>
      <c r="Y140" s="125"/>
      <c r="Z140" s="125"/>
    </row>
    <row r="141" spans="1:26" ht="12.75" customHeight="1" x14ac:dyDescent="0.25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</row>
    <row r="142" spans="1:26" ht="12.75" customHeight="1" x14ac:dyDescent="0.25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25"/>
      <c r="Y142" s="125"/>
      <c r="Z142" s="125"/>
    </row>
    <row r="143" spans="1:26" ht="12.75" customHeight="1" x14ac:dyDescent="0.25">
      <c r="A143" s="125"/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5"/>
      <c r="O143" s="125"/>
      <c r="P143" s="125"/>
      <c r="Q143" s="125"/>
      <c r="R143" s="125"/>
      <c r="S143" s="125"/>
      <c r="T143" s="125"/>
      <c r="U143" s="125"/>
      <c r="V143" s="125"/>
      <c r="W143" s="125"/>
      <c r="X143" s="125"/>
      <c r="Y143" s="125"/>
      <c r="Z143" s="125"/>
    </row>
    <row r="144" spans="1:26" ht="12.75" customHeight="1" x14ac:dyDescent="0.25">
      <c r="A144" s="125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5"/>
      <c r="U144" s="125"/>
      <c r="V144" s="125"/>
      <c r="W144" s="125"/>
      <c r="X144" s="125"/>
      <c r="Y144" s="125"/>
      <c r="Z144" s="125"/>
    </row>
    <row r="145" spans="1:26" ht="12.75" customHeight="1" x14ac:dyDescent="0.25">
      <c r="A145" s="125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5"/>
      <c r="W145" s="125"/>
      <c r="X145" s="125"/>
      <c r="Y145" s="125"/>
      <c r="Z145" s="125"/>
    </row>
    <row r="146" spans="1:26" ht="12.75" customHeight="1" x14ac:dyDescent="0.25">
      <c r="A146" s="125"/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</row>
    <row r="147" spans="1:26" ht="12.75" customHeight="1" x14ac:dyDescent="0.25">
      <c r="A147" s="125"/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25"/>
      <c r="Y147" s="125"/>
      <c r="Z147" s="125"/>
    </row>
    <row r="148" spans="1:26" ht="12.75" customHeight="1" x14ac:dyDescent="0.25">
      <c r="A148" s="125"/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25"/>
      <c r="X148" s="125"/>
      <c r="Y148" s="125"/>
      <c r="Z148" s="125"/>
    </row>
    <row r="149" spans="1:26" ht="12.75" customHeight="1" x14ac:dyDescent="0.25">
      <c r="A149" s="125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25"/>
      <c r="Y149" s="125"/>
      <c r="Z149" s="125"/>
    </row>
    <row r="150" spans="1:26" ht="12.75" customHeight="1" x14ac:dyDescent="0.25">
      <c r="A150" s="125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25"/>
      <c r="Y150" s="125"/>
      <c r="Z150" s="125"/>
    </row>
    <row r="151" spans="1:26" ht="12.75" customHeight="1" x14ac:dyDescent="0.25">
      <c r="A151" s="125"/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25"/>
      <c r="Y151" s="125"/>
      <c r="Z151" s="125"/>
    </row>
    <row r="152" spans="1:26" ht="12.75" customHeight="1" x14ac:dyDescent="0.25">
      <c r="A152" s="125"/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25"/>
      <c r="Y152" s="125"/>
      <c r="Z152" s="125"/>
    </row>
    <row r="153" spans="1:26" ht="12.75" customHeight="1" x14ac:dyDescent="0.25">
      <c r="A153" s="125"/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5"/>
      <c r="O153" s="125"/>
      <c r="P153" s="125"/>
      <c r="Q153" s="125"/>
      <c r="R153" s="125"/>
      <c r="S153" s="125"/>
      <c r="T153" s="125"/>
      <c r="U153" s="125"/>
      <c r="V153" s="125"/>
      <c r="W153" s="125"/>
      <c r="X153" s="125"/>
      <c r="Y153" s="125"/>
      <c r="Z153" s="125"/>
    </row>
    <row r="154" spans="1:26" ht="12.75" customHeight="1" x14ac:dyDescent="0.25">
      <c r="A154" s="125"/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5"/>
      <c r="O154" s="125"/>
      <c r="P154" s="125"/>
      <c r="Q154" s="125"/>
      <c r="R154" s="125"/>
      <c r="S154" s="125"/>
      <c r="T154" s="125"/>
      <c r="U154" s="125"/>
      <c r="V154" s="125"/>
      <c r="W154" s="125"/>
      <c r="X154" s="125"/>
      <c r="Y154" s="125"/>
      <c r="Z154" s="125"/>
    </row>
    <row r="155" spans="1:26" ht="12.75" customHeight="1" x14ac:dyDescent="0.25">
      <c r="A155" s="125"/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5"/>
      <c r="O155" s="125"/>
      <c r="P155" s="125"/>
      <c r="Q155" s="125"/>
      <c r="R155" s="125"/>
      <c r="S155" s="125"/>
      <c r="T155" s="125"/>
      <c r="U155" s="125"/>
      <c r="V155" s="125"/>
      <c r="W155" s="125"/>
      <c r="X155" s="125"/>
      <c r="Y155" s="125"/>
      <c r="Z155" s="125"/>
    </row>
    <row r="156" spans="1:26" ht="12.75" customHeight="1" x14ac:dyDescent="0.25">
      <c r="A156" s="125"/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5"/>
      <c r="O156" s="125"/>
      <c r="P156" s="125"/>
      <c r="Q156" s="125"/>
      <c r="R156" s="125"/>
      <c r="S156" s="125"/>
      <c r="T156" s="125"/>
      <c r="U156" s="125"/>
      <c r="V156" s="125"/>
      <c r="W156" s="125"/>
      <c r="X156" s="125"/>
      <c r="Y156" s="125"/>
      <c r="Z156" s="125"/>
    </row>
    <row r="157" spans="1:26" ht="12.75" customHeight="1" x14ac:dyDescent="0.25">
      <c r="A157" s="125"/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5"/>
      <c r="O157" s="125"/>
      <c r="P157" s="125"/>
      <c r="Q157" s="125"/>
      <c r="R157" s="125"/>
      <c r="S157" s="125"/>
      <c r="T157" s="125"/>
      <c r="U157" s="125"/>
      <c r="V157" s="125"/>
      <c r="W157" s="125"/>
      <c r="X157" s="125"/>
      <c r="Y157" s="125"/>
      <c r="Z157" s="125"/>
    </row>
    <row r="158" spans="1:26" ht="12.75" customHeight="1" x14ac:dyDescent="0.25">
      <c r="A158" s="125"/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5"/>
      <c r="O158" s="125"/>
      <c r="P158" s="125"/>
      <c r="Q158" s="125"/>
      <c r="R158" s="125"/>
      <c r="S158" s="125"/>
      <c r="T158" s="125"/>
      <c r="U158" s="125"/>
      <c r="V158" s="125"/>
      <c r="W158" s="125"/>
      <c r="X158" s="125"/>
      <c r="Y158" s="125"/>
      <c r="Z158" s="125"/>
    </row>
    <row r="159" spans="1:26" ht="12.75" customHeight="1" x14ac:dyDescent="0.25">
      <c r="A159" s="125"/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5"/>
      <c r="U159" s="125"/>
      <c r="V159" s="125"/>
      <c r="W159" s="125"/>
      <c r="X159" s="125"/>
      <c r="Y159" s="125"/>
      <c r="Z159" s="125"/>
    </row>
    <row r="160" spans="1:26" ht="12.75" customHeight="1" x14ac:dyDescent="0.25">
      <c r="A160" s="125"/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  <c r="T160" s="125"/>
      <c r="U160" s="125"/>
      <c r="V160" s="125"/>
      <c r="W160" s="125"/>
      <c r="X160" s="125"/>
      <c r="Y160" s="125"/>
      <c r="Z160" s="125"/>
    </row>
    <row r="161" spans="1:26" ht="12.75" customHeight="1" x14ac:dyDescent="0.25">
      <c r="A161" s="125"/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5"/>
      <c r="O161" s="125"/>
      <c r="P161" s="125"/>
      <c r="Q161" s="125"/>
      <c r="R161" s="125"/>
      <c r="S161" s="125"/>
      <c r="T161" s="125"/>
      <c r="U161" s="125"/>
      <c r="V161" s="125"/>
      <c r="W161" s="125"/>
      <c r="X161" s="125"/>
      <c r="Y161" s="125"/>
      <c r="Z161" s="125"/>
    </row>
    <row r="162" spans="1:26" ht="12.75" customHeight="1" x14ac:dyDescent="0.25">
      <c r="A162" s="125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  <c r="T162" s="125"/>
      <c r="U162" s="125"/>
      <c r="V162" s="125"/>
      <c r="W162" s="125"/>
      <c r="X162" s="125"/>
      <c r="Y162" s="125"/>
      <c r="Z162" s="125"/>
    </row>
    <row r="163" spans="1:26" ht="12.75" customHeight="1" x14ac:dyDescent="0.25">
      <c r="A163" s="125"/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5"/>
      <c r="O163" s="125"/>
      <c r="P163" s="125"/>
      <c r="Q163" s="125"/>
      <c r="R163" s="125"/>
      <c r="S163" s="125"/>
      <c r="T163" s="125"/>
      <c r="U163" s="125"/>
      <c r="V163" s="125"/>
      <c r="W163" s="125"/>
      <c r="X163" s="125"/>
      <c r="Y163" s="125"/>
      <c r="Z163" s="125"/>
    </row>
    <row r="164" spans="1:26" ht="12.75" customHeight="1" x14ac:dyDescent="0.25">
      <c r="A164" s="125"/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5"/>
      <c r="O164" s="125"/>
      <c r="P164" s="125"/>
      <c r="Q164" s="125"/>
      <c r="R164" s="125"/>
      <c r="S164" s="125"/>
      <c r="T164" s="125"/>
      <c r="U164" s="125"/>
      <c r="V164" s="125"/>
      <c r="W164" s="125"/>
      <c r="X164" s="125"/>
      <c r="Y164" s="125"/>
      <c r="Z164" s="125"/>
    </row>
    <row r="165" spans="1:26" ht="12.75" customHeight="1" x14ac:dyDescent="0.25">
      <c r="A165" s="125"/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  <c r="T165" s="125"/>
      <c r="U165" s="125"/>
      <c r="V165" s="125"/>
      <c r="W165" s="125"/>
      <c r="X165" s="125"/>
      <c r="Y165" s="125"/>
      <c r="Z165" s="125"/>
    </row>
    <row r="166" spans="1:26" ht="12.75" customHeight="1" x14ac:dyDescent="0.25">
      <c r="A166" s="125"/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5"/>
      <c r="O166" s="125"/>
      <c r="P166" s="125"/>
      <c r="Q166" s="125"/>
      <c r="R166" s="125"/>
      <c r="S166" s="125"/>
      <c r="T166" s="125"/>
      <c r="U166" s="125"/>
      <c r="V166" s="125"/>
      <c r="W166" s="125"/>
      <c r="X166" s="125"/>
      <c r="Y166" s="125"/>
      <c r="Z166" s="125"/>
    </row>
    <row r="167" spans="1:26" ht="12.75" customHeight="1" x14ac:dyDescent="0.25">
      <c r="A167" s="125"/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5"/>
      <c r="O167" s="125"/>
      <c r="P167" s="125"/>
      <c r="Q167" s="125"/>
      <c r="R167" s="125"/>
      <c r="S167" s="125"/>
      <c r="T167" s="125"/>
      <c r="U167" s="125"/>
      <c r="V167" s="125"/>
      <c r="W167" s="125"/>
      <c r="X167" s="125"/>
      <c r="Y167" s="125"/>
      <c r="Z167" s="125"/>
    </row>
    <row r="168" spans="1:26" ht="12.75" customHeight="1" x14ac:dyDescent="0.25">
      <c r="A168" s="125"/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5"/>
      <c r="O168" s="125"/>
      <c r="P168" s="125"/>
      <c r="Q168" s="125"/>
      <c r="R168" s="125"/>
      <c r="S168" s="125"/>
      <c r="T168" s="125"/>
      <c r="U168" s="125"/>
      <c r="V168" s="125"/>
      <c r="W168" s="125"/>
      <c r="X168" s="125"/>
      <c r="Y168" s="125"/>
      <c r="Z168" s="125"/>
    </row>
    <row r="169" spans="1:26" ht="12.75" customHeight="1" x14ac:dyDescent="0.25">
      <c r="A169" s="125"/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  <c r="T169" s="125"/>
      <c r="U169" s="125"/>
      <c r="V169" s="125"/>
      <c r="W169" s="125"/>
      <c r="X169" s="125"/>
      <c r="Y169" s="125"/>
      <c r="Z169" s="125"/>
    </row>
    <row r="170" spans="1:26" ht="12.75" customHeight="1" x14ac:dyDescent="0.25">
      <c r="A170" s="125"/>
      <c r="B170" s="125"/>
      <c r="C170" s="125"/>
      <c r="D170" s="125"/>
      <c r="E170" s="125"/>
      <c r="F170" s="125"/>
      <c r="G170" s="125"/>
      <c r="H170" s="125"/>
      <c r="I170" s="125"/>
      <c r="J170" s="125"/>
      <c r="K170" s="125"/>
      <c r="L170" s="125"/>
      <c r="M170" s="125"/>
      <c r="N170" s="125"/>
      <c r="O170" s="125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</row>
    <row r="171" spans="1:26" ht="12.75" customHeight="1" x14ac:dyDescent="0.25">
      <c r="A171" s="125"/>
      <c r="B171" s="125"/>
      <c r="C171" s="125"/>
      <c r="D171" s="125"/>
      <c r="E171" s="125"/>
      <c r="F171" s="125"/>
      <c r="G171" s="125"/>
      <c r="H171" s="125"/>
      <c r="I171" s="125"/>
      <c r="J171" s="125"/>
      <c r="K171" s="125"/>
      <c r="L171" s="125"/>
      <c r="M171" s="125"/>
      <c r="N171" s="125"/>
      <c r="O171" s="125"/>
      <c r="P171" s="125"/>
      <c r="Q171" s="125"/>
      <c r="R171" s="125"/>
      <c r="S171" s="125"/>
      <c r="T171" s="125"/>
      <c r="U171" s="125"/>
      <c r="V171" s="125"/>
      <c r="W171" s="125"/>
      <c r="X171" s="125"/>
      <c r="Y171" s="125"/>
      <c r="Z171" s="125"/>
    </row>
    <row r="172" spans="1:26" ht="12.75" customHeight="1" x14ac:dyDescent="0.25">
      <c r="A172" s="125"/>
      <c r="B172" s="125"/>
      <c r="C172" s="125"/>
      <c r="D172" s="125"/>
      <c r="E172" s="125"/>
      <c r="F172" s="125"/>
      <c r="G172" s="125"/>
      <c r="H172" s="125"/>
      <c r="I172" s="125"/>
      <c r="J172" s="125"/>
      <c r="K172" s="125"/>
      <c r="L172" s="125"/>
      <c r="M172" s="125"/>
      <c r="N172" s="125"/>
      <c r="O172" s="125"/>
      <c r="P172" s="125"/>
      <c r="Q172" s="125"/>
      <c r="R172" s="125"/>
      <c r="S172" s="125"/>
      <c r="T172" s="125"/>
      <c r="U172" s="125"/>
      <c r="V172" s="125"/>
      <c r="W172" s="125"/>
      <c r="X172" s="125"/>
      <c r="Y172" s="125"/>
      <c r="Z172" s="125"/>
    </row>
    <row r="173" spans="1:26" ht="12.75" customHeight="1" x14ac:dyDescent="0.25">
      <c r="A173" s="125"/>
      <c r="B173" s="125"/>
      <c r="C173" s="125"/>
      <c r="D173" s="125"/>
      <c r="E173" s="125"/>
      <c r="F173" s="125"/>
      <c r="G173" s="125"/>
      <c r="H173" s="125"/>
      <c r="I173" s="125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  <c r="T173" s="125"/>
      <c r="U173" s="125"/>
      <c r="V173" s="125"/>
      <c r="W173" s="125"/>
      <c r="X173" s="125"/>
      <c r="Y173" s="125"/>
      <c r="Z173" s="125"/>
    </row>
    <row r="174" spans="1:26" ht="12.75" customHeight="1" x14ac:dyDescent="0.25">
      <c r="A174" s="125"/>
      <c r="B174" s="125"/>
      <c r="C174" s="125"/>
      <c r="D174" s="125"/>
      <c r="E174" s="125"/>
      <c r="F174" s="125"/>
      <c r="G174" s="125"/>
      <c r="H174" s="125"/>
      <c r="I174" s="125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  <c r="T174" s="125"/>
      <c r="U174" s="125"/>
      <c r="V174" s="125"/>
      <c r="W174" s="125"/>
      <c r="X174" s="125"/>
      <c r="Y174" s="125"/>
      <c r="Z174" s="125"/>
    </row>
    <row r="175" spans="1:26" ht="12.75" customHeight="1" x14ac:dyDescent="0.25">
      <c r="A175" s="125"/>
      <c r="B175" s="125"/>
      <c r="C175" s="125"/>
      <c r="D175" s="125"/>
      <c r="E175" s="125"/>
      <c r="F175" s="125"/>
      <c r="G175" s="125"/>
      <c r="H175" s="125"/>
      <c r="I175" s="125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  <c r="T175" s="125"/>
      <c r="U175" s="125"/>
      <c r="V175" s="125"/>
      <c r="W175" s="125"/>
      <c r="X175" s="125"/>
      <c r="Y175" s="125"/>
      <c r="Z175" s="125"/>
    </row>
    <row r="176" spans="1:26" ht="12.75" customHeight="1" x14ac:dyDescent="0.25">
      <c r="A176" s="125"/>
      <c r="B176" s="125"/>
      <c r="C176" s="125"/>
      <c r="D176" s="125"/>
      <c r="E176" s="125"/>
      <c r="F176" s="125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25"/>
      <c r="Y176" s="125"/>
      <c r="Z176" s="125"/>
    </row>
    <row r="177" spans="1:26" ht="12.75" customHeight="1" x14ac:dyDescent="0.25">
      <c r="A177" s="125"/>
      <c r="B177" s="125"/>
      <c r="C177" s="125"/>
      <c r="D177" s="125"/>
      <c r="E177" s="125"/>
      <c r="F177" s="125"/>
      <c r="G177" s="125"/>
      <c r="H177" s="125"/>
      <c r="I177" s="125"/>
      <c r="J177" s="125"/>
      <c r="K177" s="125"/>
      <c r="L177" s="125"/>
      <c r="M177" s="125"/>
      <c r="N177" s="125"/>
      <c r="O177" s="125"/>
      <c r="P177" s="125"/>
      <c r="Q177" s="125"/>
      <c r="R177" s="125"/>
      <c r="S177" s="125"/>
      <c r="T177" s="125"/>
      <c r="U177" s="125"/>
      <c r="V177" s="125"/>
      <c r="W177" s="125"/>
      <c r="X177" s="125"/>
      <c r="Y177" s="125"/>
      <c r="Z177" s="125"/>
    </row>
    <row r="178" spans="1:26" ht="12.75" customHeight="1" x14ac:dyDescent="0.25">
      <c r="A178" s="125"/>
      <c r="B178" s="125"/>
      <c r="C178" s="125"/>
      <c r="D178" s="125"/>
      <c r="E178" s="125"/>
      <c r="F178" s="125"/>
      <c r="G178" s="125"/>
      <c r="H178" s="125"/>
      <c r="I178" s="125"/>
      <c r="J178" s="125"/>
      <c r="K178" s="125"/>
      <c r="L178" s="125"/>
      <c r="M178" s="125"/>
      <c r="N178" s="125"/>
      <c r="O178" s="125"/>
      <c r="P178" s="125"/>
      <c r="Q178" s="125"/>
      <c r="R178" s="125"/>
      <c r="S178" s="125"/>
      <c r="T178" s="125"/>
      <c r="U178" s="125"/>
      <c r="V178" s="125"/>
      <c r="W178" s="125"/>
      <c r="X178" s="125"/>
      <c r="Y178" s="125"/>
      <c r="Z178" s="125"/>
    </row>
    <row r="179" spans="1:26" ht="12.75" customHeight="1" x14ac:dyDescent="0.25">
      <c r="A179" s="125"/>
      <c r="B179" s="125"/>
      <c r="C179" s="125"/>
      <c r="D179" s="125"/>
      <c r="E179" s="125"/>
      <c r="F179" s="125"/>
      <c r="G179" s="125"/>
      <c r="H179" s="125"/>
      <c r="I179" s="125"/>
      <c r="J179" s="125"/>
      <c r="K179" s="125"/>
      <c r="L179" s="125"/>
      <c r="M179" s="125"/>
      <c r="N179" s="125"/>
      <c r="O179" s="125"/>
      <c r="P179" s="125"/>
      <c r="Q179" s="125"/>
      <c r="R179" s="125"/>
      <c r="S179" s="125"/>
      <c r="T179" s="125"/>
      <c r="U179" s="125"/>
      <c r="V179" s="125"/>
      <c r="W179" s="125"/>
      <c r="X179" s="125"/>
      <c r="Y179" s="125"/>
      <c r="Z179" s="125"/>
    </row>
    <row r="180" spans="1:26" ht="12.75" customHeight="1" x14ac:dyDescent="0.25">
      <c r="A180" s="125"/>
      <c r="B180" s="125"/>
      <c r="C180" s="125"/>
      <c r="D180" s="125"/>
      <c r="E180" s="125"/>
      <c r="F180" s="125"/>
      <c r="G180" s="125"/>
      <c r="H180" s="125"/>
      <c r="I180" s="125"/>
      <c r="J180" s="125"/>
      <c r="K180" s="125"/>
      <c r="L180" s="125"/>
      <c r="M180" s="125"/>
      <c r="N180" s="125"/>
      <c r="O180" s="125"/>
      <c r="P180" s="125"/>
      <c r="Q180" s="125"/>
      <c r="R180" s="125"/>
      <c r="S180" s="125"/>
      <c r="T180" s="125"/>
      <c r="U180" s="125"/>
      <c r="V180" s="125"/>
      <c r="W180" s="125"/>
      <c r="X180" s="125"/>
      <c r="Y180" s="125"/>
      <c r="Z180" s="125"/>
    </row>
    <row r="181" spans="1:26" ht="12.75" customHeight="1" x14ac:dyDescent="0.25">
      <c r="A181" s="125"/>
      <c r="B181" s="125"/>
      <c r="C181" s="125"/>
      <c r="D181" s="125"/>
      <c r="E181" s="125"/>
      <c r="F181" s="125"/>
      <c r="G181" s="125"/>
      <c r="H181" s="125"/>
      <c r="I181" s="125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  <c r="T181" s="125"/>
      <c r="U181" s="125"/>
      <c r="V181" s="125"/>
      <c r="W181" s="125"/>
      <c r="X181" s="125"/>
      <c r="Y181" s="125"/>
      <c r="Z181" s="125"/>
    </row>
    <row r="182" spans="1:26" ht="12.75" customHeight="1" x14ac:dyDescent="0.25">
      <c r="A182" s="125"/>
      <c r="B182" s="125"/>
      <c r="C182" s="125"/>
      <c r="D182" s="125"/>
      <c r="E182" s="125"/>
      <c r="F182" s="125"/>
      <c r="G182" s="125"/>
      <c r="H182" s="125"/>
      <c r="I182" s="125"/>
      <c r="J182" s="125"/>
      <c r="K182" s="125"/>
      <c r="L182" s="125"/>
      <c r="M182" s="125"/>
      <c r="N182" s="125"/>
      <c r="O182" s="125"/>
      <c r="P182" s="125"/>
      <c r="Q182" s="125"/>
      <c r="R182" s="125"/>
      <c r="S182" s="125"/>
      <c r="T182" s="125"/>
      <c r="U182" s="125"/>
      <c r="V182" s="125"/>
      <c r="W182" s="125"/>
      <c r="X182" s="125"/>
      <c r="Y182" s="125"/>
      <c r="Z182" s="125"/>
    </row>
    <row r="183" spans="1:26" ht="12.75" customHeight="1" x14ac:dyDescent="0.25">
      <c r="A183" s="125"/>
      <c r="B183" s="125"/>
      <c r="C183" s="125"/>
      <c r="D183" s="125"/>
      <c r="E183" s="125"/>
      <c r="F183" s="125"/>
      <c r="G183" s="125"/>
      <c r="H183" s="125"/>
      <c r="I183" s="125"/>
      <c r="J183" s="125"/>
      <c r="K183" s="125"/>
      <c r="L183" s="125"/>
      <c r="M183" s="125"/>
      <c r="N183" s="125"/>
      <c r="O183" s="125"/>
      <c r="P183" s="125"/>
      <c r="Q183" s="125"/>
      <c r="R183" s="125"/>
      <c r="S183" s="125"/>
      <c r="T183" s="125"/>
      <c r="U183" s="125"/>
      <c r="V183" s="125"/>
      <c r="W183" s="125"/>
      <c r="X183" s="125"/>
      <c r="Y183" s="125"/>
      <c r="Z183" s="125"/>
    </row>
    <row r="184" spans="1:26" ht="12.75" customHeight="1" x14ac:dyDescent="0.25">
      <c r="A184" s="125"/>
      <c r="B184" s="125"/>
      <c r="C184" s="125"/>
      <c r="D184" s="125"/>
      <c r="E184" s="125"/>
      <c r="F184" s="125"/>
      <c r="G184" s="125"/>
      <c r="H184" s="125"/>
      <c r="I184" s="125"/>
      <c r="J184" s="125"/>
      <c r="K184" s="125"/>
      <c r="L184" s="125"/>
      <c r="M184" s="125"/>
      <c r="N184" s="125"/>
      <c r="O184" s="125"/>
      <c r="P184" s="125"/>
      <c r="Q184" s="125"/>
      <c r="R184" s="125"/>
      <c r="S184" s="125"/>
      <c r="T184" s="125"/>
      <c r="U184" s="125"/>
      <c r="V184" s="125"/>
      <c r="W184" s="125"/>
      <c r="X184" s="125"/>
      <c r="Y184" s="125"/>
      <c r="Z184" s="125"/>
    </row>
    <row r="185" spans="1:26" ht="12.75" customHeight="1" x14ac:dyDescent="0.25">
      <c r="A185" s="125"/>
      <c r="B185" s="125"/>
      <c r="C185" s="125"/>
      <c r="D185" s="125"/>
      <c r="E185" s="125"/>
      <c r="F185" s="125"/>
      <c r="G185" s="125"/>
      <c r="H185" s="125"/>
      <c r="I185" s="125"/>
      <c r="J185" s="125"/>
      <c r="K185" s="125"/>
      <c r="L185" s="125"/>
      <c r="M185" s="125"/>
      <c r="N185" s="125"/>
      <c r="O185" s="125"/>
      <c r="P185" s="125"/>
      <c r="Q185" s="125"/>
      <c r="R185" s="125"/>
      <c r="S185" s="125"/>
      <c r="T185" s="125"/>
      <c r="U185" s="125"/>
      <c r="V185" s="125"/>
      <c r="W185" s="125"/>
      <c r="X185" s="125"/>
      <c r="Y185" s="125"/>
      <c r="Z185" s="125"/>
    </row>
    <row r="186" spans="1:26" ht="12.75" customHeight="1" x14ac:dyDescent="0.25">
      <c r="A186" s="125"/>
      <c r="B186" s="125"/>
      <c r="C186" s="125"/>
      <c r="D186" s="125"/>
      <c r="E186" s="125"/>
      <c r="F186" s="125"/>
      <c r="G186" s="125"/>
      <c r="H186" s="125"/>
      <c r="I186" s="125"/>
      <c r="J186" s="125"/>
      <c r="K186" s="125"/>
      <c r="L186" s="125"/>
      <c r="M186" s="125"/>
      <c r="N186" s="125"/>
      <c r="O186" s="125"/>
      <c r="P186" s="125"/>
      <c r="Q186" s="125"/>
      <c r="R186" s="125"/>
      <c r="S186" s="125"/>
      <c r="T186" s="125"/>
      <c r="U186" s="125"/>
      <c r="V186" s="125"/>
      <c r="W186" s="125"/>
      <c r="X186" s="125"/>
      <c r="Y186" s="125"/>
      <c r="Z186" s="125"/>
    </row>
    <row r="187" spans="1:26" ht="12.75" customHeight="1" x14ac:dyDescent="0.25">
      <c r="A187" s="125"/>
      <c r="B187" s="125"/>
      <c r="C187" s="125"/>
      <c r="D187" s="125"/>
      <c r="E187" s="125"/>
      <c r="F187" s="125"/>
      <c r="G187" s="125"/>
      <c r="H187" s="125"/>
      <c r="I187" s="125"/>
      <c r="J187" s="125"/>
      <c r="K187" s="125"/>
      <c r="L187" s="125"/>
      <c r="M187" s="125"/>
      <c r="N187" s="125"/>
      <c r="O187" s="125"/>
      <c r="P187" s="125"/>
      <c r="Q187" s="125"/>
      <c r="R187" s="125"/>
      <c r="S187" s="125"/>
      <c r="T187" s="125"/>
      <c r="U187" s="125"/>
      <c r="V187" s="125"/>
      <c r="W187" s="125"/>
      <c r="X187" s="125"/>
      <c r="Y187" s="125"/>
      <c r="Z187" s="125"/>
    </row>
    <row r="188" spans="1:26" ht="12.75" customHeight="1" x14ac:dyDescent="0.25">
      <c r="A188" s="125"/>
      <c r="B188" s="125"/>
      <c r="C188" s="125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125"/>
      <c r="Z188" s="125"/>
    </row>
    <row r="189" spans="1:26" ht="12.75" customHeight="1" x14ac:dyDescent="0.25">
      <c r="A189" s="125"/>
      <c r="B189" s="125"/>
      <c r="C189" s="125"/>
      <c r="D189" s="125"/>
      <c r="E189" s="125"/>
      <c r="F189" s="125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25"/>
      <c r="Y189" s="125"/>
      <c r="Z189" s="125"/>
    </row>
    <row r="190" spans="1:26" ht="12.75" customHeight="1" x14ac:dyDescent="0.25">
      <c r="A190" s="125"/>
      <c r="B190" s="125"/>
      <c r="C190" s="125"/>
      <c r="D190" s="125"/>
      <c r="E190" s="125"/>
      <c r="F190" s="125"/>
      <c r="G190" s="125"/>
      <c r="H190" s="125"/>
      <c r="I190" s="125"/>
      <c r="J190" s="125"/>
      <c r="K190" s="125"/>
      <c r="L190" s="125"/>
      <c r="M190" s="125"/>
      <c r="N190" s="125"/>
      <c r="O190" s="125"/>
      <c r="P190" s="125"/>
      <c r="Q190" s="125"/>
      <c r="R190" s="125"/>
      <c r="S190" s="125"/>
      <c r="T190" s="125"/>
      <c r="U190" s="125"/>
      <c r="V190" s="125"/>
      <c r="W190" s="125"/>
      <c r="X190" s="125"/>
      <c r="Y190" s="125"/>
      <c r="Z190" s="125"/>
    </row>
    <row r="191" spans="1:26" ht="12.75" customHeight="1" x14ac:dyDescent="0.25">
      <c r="A191" s="125"/>
      <c r="B191" s="125"/>
      <c r="C191" s="125"/>
      <c r="D191" s="125"/>
      <c r="E191" s="125"/>
      <c r="F191" s="125"/>
      <c r="G191" s="125"/>
      <c r="H191" s="125"/>
      <c r="I191" s="125"/>
      <c r="J191" s="125"/>
      <c r="K191" s="125"/>
      <c r="L191" s="125"/>
      <c r="M191" s="125"/>
      <c r="N191" s="125"/>
      <c r="O191" s="125"/>
      <c r="P191" s="125"/>
      <c r="Q191" s="125"/>
      <c r="R191" s="125"/>
      <c r="S191" s="125"/>
      <c r="T191" s="125"/>
      <c r="U191" s="125"/>
      <c r="V191" s="125"/>
      <c r="W191" s="125"/>
      <c r="X191" s="125"/>
      <c r="Y191" s="125"/>
      <c r="Z191" s="125"/>
    </row>
    <row r="192" spans="1:26" ht="12.75" customHeight="1" x14ac:dyDescent="0.25">
      <c r="A192" s="125"/>
      <c r="B192" s="125"/>
      <c r="C192" s="125"/>
      <c r="D192" s="125"/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125"/>
    </row>
    <row r="193" spans="1:26" ht="12.75" customHeight="1" x14ac:dyDescent="0.25">
      <c r="A193" s="125"/>
      <c r="B193" s="125"/>
      <c r="C193" s="125"/>
      <c r="D193" s="125"/>
      <c r="E193" s="125"/>
      <c r="F193" s="125"/>
      <c r="G193" s="125"/>
      <c r="H193" s="125"/>
      <c r="I193" s="125"/>
      <c r="J193" s="125"/>
      <c r="K193" s="125"/>
      <c r="L193" s="125"/>
      <c r="M193" s="125"/>
      <c r="N193" s="125"/>
      <c r="O193" s="125"/>
      <c r="P193" s="125"/>
      <c r="Q193" s="125"/>
      <c r="R193" s="125"/>
      <c r="S193" s="125"/>
      <c r="T193" s="125"/>
      <c r="U193" s="125"/>
      <c r="V193" s="125"/>
      <c r="W193" s="125"/>
      <c r="X193" s="125"/>
      <c r="Y193" s="125"/>
      <c r="Z193" s="125"/>
    </row>
    <row r="194" spans="1:26" ht="12.75" customHeight="1" x14ac:dyDescent="0.25">
      <c r="A194" s="125"/>
      <c r="B194" s="125"/>
      <c r="C194" s="125"/>
      <c r="D194" s="125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25"/>
      <c r="Y194" s="125"/>
      <c r="Z194" s="125"/>
    </row>
    <row r="195" spans="1:26" ht="12.75" customHeight="1" x14ac:dyDescent="0.25">
      <c r="A195" s="125"/>
      <c r="B195" s="125"/>
      <c r="C195" s="125"/>
      <c r="D195" s="125"/>
      <c r="E195" s="125"/>
      <c r="F195" s="125"/>
      <c r="G195" s="125"/>
      <c r="H195" s="125"/>
      <c r="I195" s="125"/>
      <c r="J195" s="125"/>
      <c r="K195" s="125"/>
      <c r="L195" s="125"/>
      <c r="M195" s="125"/>
      <c r="N195" s="125"/>
      <c r="O195" s="125"/>
      <c r="P195" s="125"/>
      <c r="Q195" s="125"/>
      <c r="R195" s="125"/>
      <c r="S195" s="125"/>
      <c r="T195" s="125"/>
      <c r="U195" s="125"/>
      <c r="V195" s="125"/>
      <c r="W195" s="125"/>
      <c r="X195" s="125"/>
      <c r="Y195" s="125"/>
      <c r="Z195" s="125"/>
    </row>
    <row r="196" spans="1:26" ht="12.75" customHeight="1" x14ac:dyDescent="0.25">
      <c r="A196" s="125"/>
      <c r="B196" s="125"/>
      <c r="C196" s="125"/>
      <c r="D196" s="125"/>
      <c r="E196" s="125"/>
      <c r="F196" s="125"/>
      <c r="G196" s="125"/>
      <c r="H196" s="125"/>
      <c r="I196" s="125"/>
      <c r="J196" s="125"/>
      <c r="K196" s="125"/>
      <c r="L196" s="125"/>
      <c r="M196" s="125"/>
      <c r="N196" s="125"/>
      <c r="O196" s="125"/>
      <c r="P196" s="125"/>
      <c r="Q196" s="125"/>
      <c r="R196" s="125"/>
      <c r="S196" s="125"/>
      <c r="T196" s="125"/>
      <c r="U196" s="125"/>
      <c r="V196" s="125"/>
      <c r="W196" s="125"/>
      <c r="X196" s="125"/>
      <c r="Y196" s="125"/>
      <c r="Z196" s="125"/>
    </row>
    <row r="197" spans="1:26" ht="12.75" customHeight="1" x14ac:dyDescent="0.25">
      <c r="A197" s="125"/>
      <c r="B197" s="125"/>
      <c r="C197" s="125"/>
      <c r="D197" s="125"/>
      <c r="E197" s="125"/>
      <c r="F197" s="125"/>
      <c r="G197" s="125"/>
      <c r="H197" s="125"/>
      <c r="I197" s="125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  <c r="T197" s="125"/>
      <c r="U197" s="125"/>
      <c r="V197" s="125"/>
      <c r="W197" s="125"/>
      <c r="X197" s="125"/>
      <c r="Y197" s="125"/>
      <c r="Z197" s="125"/>
    </row>
    <row r="198" spans="1:26" ht="12.75" customHeight="1" x14ac:dyDescent="0.25">
      <c r="A198" s="125"/>
      <c r="B198" s="125"/>
      <c r="C198" s="125"/>
      <c r="D198" s="125"/>
      <c r="E198" s="125"/>
      <c r="F198" s="125"/>
      <c r="G198" s="125"/>
      <c r="H198" s="125"/>
      <c r="I198" s="125"/>
      <c r="J198" s="125"/>
      <c r="K198" s="125"/>
      <c r="L198" s="125"/>
      <c r="M198" s="125"/>
      <c r="N198" s="125"/>
      <c r="O198" s="125"/>
      <c r="P198" s="125"/>
      <c r="Q198" s="125"/>
      <c r="R198" s="125"/>
      <c r="S198" s="125"/>
      <c r="T198" s="125"/>
      <c r="U198" s="125"/>
      <c r="V198" s="125"/>
      <c r="W198" s="125"/>
      <c r="X198" s="125"/>
      <c r="Y198" s="125"/>
      <c r="Z198" s="125"/>
    </row>
    <row r="199" spans="1:26" ht="12.75" customHeight="1" x14ac:dyDescent="0.25">
      <c r="A199" s="125"/>
      <c r="B199" s="125"/>
      <c r="C199" s="125"/>
      <c r="D199" s="125"/>
      <c r="E199" s="125"/>
      <c r="F199" s="125"/>
      <c r="G199" s="125"/>
      <c r="H199" s="125"/>
      <c r="I199" s="125"/>
      <c r="J199" s="125"/>
      <c r="K199" s="125"/>
      <c r="L199" s="125"/>
      <c r="M199" s="125"/>
      <c r="N199" s="125"/>
      <c r="O199" s="125"/>
      <c r="P199" s="125"/>
      <c r="Q199" s="125"/>
      <c r="R199" s="125"/>
      <c r="S199" s="125"/>
      <c r="T199" s="125"/>
      <c r="U199" s="125"/>
      <c r="V199" s="125"/>
      <c r="W199" s="125"/>
      <c r="X199" s="125"/>
      <c r="Y199" s="125"/>
      <c r="Z199" s="125"/>
    </row>
    <row r="200" spans="1:26" ht="12.75" customHeight="1" x14ac:dyDescent="0.25">
      <c r="A200" s="125"/>
      <c r="B200" s="125"/>
      <c r="C200" s="125"/>
      <c r="D200" s="125"/>
      <c r="E200" s="125"/>
      <c r="F200" s="125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25"/>
      <c r="Y200" s="125"/>
      <c r="Z200" s="125"/>
    </row>
    <row r="201" spans="1:26" ht="12.75" customHeight="1" x14ac:dyDescent="0.25">
      <c r="A201" s="125"/>
      <c r="B201" s="125"/>
      <c r="C201" s="125"/>
      <c r="D201" s="125"/>
      <c r="E201" s="125"/>
      <c r="F201" s="125"/>
      <c r="G201" s="125"/>
      <c r="H201" s="125"/>
      <c r="I201" s="125"/>
      <c r="J201" s="125"/>
      <c r="K201" s="125"/>
      <c r="L201" s="125"/>
      <c r="M201" s="125"/>
      <c r="N201" s="125"/>
      <c r="O201" s="125"/>
      <c r="P201" s="125"/>
      <c r="Q201" s="125"/>
      <c r="R201" s="125"/>
      <c r="S201" s="125"/>
      <c r="T201" s="125"/>
      <c r="U201" s="125"/>
      <c r="V201" s="125"/>
      <c r="W201" s="125"/>
      <c r="X201" s="125"/>
      <c r="Y201" s="125"/>
      <c r="Z201" s="125"/>
    </row>
    <row r="202" spans="1:26" ht="12.75" customHeight="1" x14ac:dyDescent="0.25">
      <c r="A202" s="125"/>
      <c r="B202" s="125"/>
      <c r="C202" s="125"/>
      <c r="D202" s="125"/>
      <c r="E202" s="125"/>
      <c r="F202" s="125"/>
      <c r="G202" s="125"/>
      <c r="H202" s="125"/>
      <c r="I202" s="125"/>
      <c r="J202" s="125"/>
      <c r="K202" s="125"/>
      <c r="L202" s="125"/>
      <c r="M202" s="125"/>
      <c r="N202" s="125"/>
      <c r="O202" s="125"/>
      <c r="P202" s="125"/>
      <c r="Q202" s="125"/>
      <c r="R202" s="125"/>
      <c r="S202" s="125"/>
      <c r="T202" s="125"/>
      <c r="U202" s="125"/>
      <c r="V202" s="125"/>
      <c r="W202" s="125"/>
      <c r="X202" s="125"/>
      <c r="Y202" s="125"/>
      <c r="Z202" s="125"/>
    </row>
    <row r="203" spans="1:26" ht="12.75" customHeight="1" x14ac:dyDescent="0.25">
      <c r="A203" s="125"/>
      <c r="B203" s="125"/>
      <c r="C203" s="125"/>
      <c r="D203" s="125"/>
      <c r="E203" s="125"/>
      <c r="F203" s="125"/>
      <c r="G203" s="125"/>
      <c r="H203" s="125"/>
      <c r="I203" s="125"/>
      <c r="J203" s="125"/>
      <c r="K203" s="125"/>
      <c r="L203" s="125"/>
      <c r="M203" s="125"/>
      <c r="N203" s="125"/>
      <c r="O203" s="125"/>
      <c r="P203" s="125"/>
      <c r="Q203" s="125"/>
      <c r="R203" s="125"/>
      <c r="S203" s="125"/>
      <c r="T203" s="125"/>
      <c r="U203" s="125"/>
      <c r="V203" s="125"/>
      <c r="W203" s="125"/>
      <c r="X203" s="125"/>
      <c r="Y203" s="125"/>
      <c r="Z203" s="125"/>
    </row>
    <row r="204" spans="1:26" ht="12.75" customHeight="1" x14ac:dyDescent="0.25">
      <c r="A204" s="125"/>
      <c r="B204" s="125"/>
      <c r="C204" s="125"/>
      <c r="D204" s="125"/>
      <c r="E204" s="125"/>
      <c r="F204" s="125"/>
      <c r="G204" s="125"/>
      <c r="H204" s="125"/>
      <c r="I204" s="125"/>
      <c r="J204" s="125"/>
      <c r="K204" s="125"/>
      <c r="L204" s="125"/>
      <c r="M204" s="125"/>
      <c r="N204" s="125"/>
      <c r="O204" s="125"/>
      <c r="P204" s="125"/>
      <c r="Q204" s="125"/>
      <c r="R204" s="125"/>
      <c r="S204" s="125"/>
      <c r="T204" s="125"/>
      <c r="U204" s="125"/>
      <c r="V204" s="125"/>
      <c r="W204" s="125"/>
      <c r="X204" s="125"/>
      <c r="Y204" s="125"/>
      <c r="Z204" s="125"/>
    </row>
    <row r="205" spans="1:26" ht="12.75" customHeight="1" x14ac:dyDescent="0.25">
      <c r="A205" s="125"/>
      <c r="B205" s="125"/>
      <c r="C205" s="125"/>
      <c r="D205" s="125"/>
      <c r="E205" s="125"/>
      <c r="F205" s="125"/>
      <c r="G205" s="125"/>
      <c r="H205" s="125"/>
      <c r="I205" s="125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</row>
    <row r="206" spans="1:26" ht="12.75" customHeight="1" x14ac:dyDescent="0.25">
      <c r="A206" s="125"/>
      <c r="B206" s="125"/>
      <c r="C206" s="125"/>
      <c r="D206" s="125"/>
      <c r="E206" s="125"/>
      <c r="F206" s="125"/>
      <c r="G206" s="125"/>
      <c r="H206" s="125"/>
      <c r="I206" s="125"/>
      <c r="J206" s="125"/>
      <c r="K206" s="125"/>
      <c r="L206" s="125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X206" s="125"/>
      <c r="Y206" s="125"/>
      <c r="Z206" s="125"/>
    </row>
    <row r="207" spans="1:26" ht="12.75" customHeight="1" x14ac:dyDescent="0.25">
      <c r="A207" s="125"/>
      <c r="B207" s="125"/>
      <c r="C207" s="125"/>
      <c r="D207" s="125"/>
      <c r="E207" s="125"/>
      <c r="F207" s="125"/>
      <c r="G207" s="125"/>
      <c r="H207" s="125"/>
      <c r="I207" s="125"/>
      <c r="J207" s="125"/>
      <c r="K207" s="125"/>
      <c r="L207" s="125"/>
      <c r="M207" s="125"/>
      <c r="N207" s="125"/>
      <c r="O207" s="125"/>
      <c r="P207" s="125"/>
      <c r="Q207" s="125"/>
      <c r="R207" s="125"/>
      <c r="S207" s="125"/>
      <c r="T207" s="125"/>
      <c r="U207" s="125"/>
      <c r="V207" s="125"/>
      <c r="W207" s="125"/>
      <c r="X207" s="125"/>
      <c r="Y207" s="125"/>
      <c r="Z207" s="125"/>
    </row>
    <row r="208" spans="1:26" ht="12.75" customHeight="1" x14ac:dyDescent="0.25">
      <c r="A208" s="125"/>
      <c r="B208" s="125"/>
      <c r="C208" s="125"/>
      <c r="D208" s="125"/>
      <c r="E208" s="125"/>
      <c r="F208" s="125"/>
      <c r="G208" s="125"/>
      <c r="H208" s="125"/>
      <c r="I208" s="125"/>
      <c r="J208" s="125"/>
      <c r="K208" s="125"/>
      <c r="L208" s="125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25"/>
      <c r="Y208" s="125"/>
      <c r="Z208" s="125"/>
    </row>
    <row r="209" spans="1:26" ht="12.75" customHeight="1" x14ac:dyDescent="0.25">
      <c r="A209" s="125"/>
      <c r="B209" s="125"/>
      <c r="C209" s="125"/>
      <c r="D209" s="125"/>
      <c r="E209" s="125"/>
      <c r="F209" s="125"/>
      <c r="G209" s="125"/>
      <c r="H209" s="125"/>
      <c r="I209" s="125"/>
      <c r="J209" s="125"/>
      <c r="K209" s="125"/>
      <c r="L209" s="125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25"/>
      <c r="Y209" s="125"/>
      <c r="Z209" s="125"/>
    </row>
    <row r="210" spans="1:26" ht="12.75" customHeight="1" x14ac:dyDescent="0.25">
      <c r="A210" s="125"/>
      <c r="B210" s="125"/>
      <c r="C210" s="125"/>
      <c r="D210" s="125"/>
      <c r="E210" s="125"/>
      <c r="F210" s="125"/>
      <c r="G210" s="125"/>
      <c r="H210" s="125"/>
      <c r="I210" s="125"/>
      <c r="J210" s="125"/>
      <c r="K210" s="125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25"/>
      <c r="Y210" s="125"/>
      <c r="Z210" s="125"/>
    </row>
    <row r="211" spans="1:26" ht="12.75" customHeight="1" x14ac:dyDescent="0.25">
      <c r="A211" s="125"/>
      <c r="B211" s="125"/>
      <c r="C211" s="125"/>
      <c r="D211" s="125"/>
      <c r="E211" s="125"/>
      <c r="F211" s="125"/>
      <c r="G211" s="125"/>
      <c r="H211" s="125"/>
      <c r="I211" s="125"/>
      <c r="J211" s="125"/>
      <c r="K211" s="125"/>
      <c r="L211" s="125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X211" s="125"/>
      <c r="Y211" s="125"/>
      <c r="Z211" s="125"/>
    </row>
    <row r="212" spans="1:26" ht="12.75" customHeight="1" x14ac:dyDescent="0.25">
      <c r="A212" s="125"/>
      <c r="B212" s="125"/>
      <c r="C212" s="125"/>
      <c r="D212" s="125"/>
      <c r="E212" s="125"/>
      <c r="F212" s="125"/>
      <c r="G212" s="125"/>
      <c r="H212" s="125"/>
      <c r="I212" s="125"/>
      <c r="J212" s="125"/>
      <c r="K212" s="125"/>
      <c r="L212" s="125"/>
      <c r="M212" s="125"/>
      <c r="N212" s="125"/>
      <c r="O212" s="125"/>
      <c r="P212" s="125"/>
      <c r="Q212" s="125"/>
      <c r="R212" s="125"/>
      <c r="S212" s="125"/>
      <c r="T212" s="125"/>
      <c r="U212" s="125"/>
      <c r="V212" s="125"/>
      <c r="W212" s="125"/>
      <c r="X212" s="125"/>
      <c r="Y212" s="125"/>
      <c r="Z212" s="125"/>
    </row>
    <row r="213" spans="1:26" ht="12.75" customHeight="1" x14ac:dyDescent="0.25">
      <c r="A213" s="125"/>
      <c r="B213" s="125"/>
      <c r="C213" s="125"/>
      <c r="D213" s="125"/>
      <c r="E213" s="125"/>
      <c r="F213" s="125"/>
      <c r="G213" s="125"/>
      <c r="H213" s="125"/>
      <c r="I213" s="125"/>
      <c r="J213" s="125"/>
      <c r="K213" s="125"/>
      <c r="L213" s="125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25"/>
      <c r="Y213" s="125"/>
      <c r="Z213" s="125"/>
    </row>
    <row r="214" spans="1:26" ht="12.75" customHeight="1" x14ac:dyDescent="0.25">
      <c r="A214" s="125"/>
      <c r="B214" s="125"/>
      <c r="C214" s="125"/>
      <c r="D214" s="125"/>
      <c r="E214" s="125"/>
      <c r="F214" s="125"/>
      <c r="G214" s="125"/>
      <c r="H214" s="125"/>
      <c r="I214" s="125"/>
      <c r="J214" s="125"/>
      <c r="K214" s="125"/>
      <c r="L214" s="125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25"/>
      <c r="Y214" s="125"/>
      <c r="Z214" s="125"/>
    </row>
    <row r="215" spans="1:26" ht="12.75" customHeight="1" x14ac:dyDescent="0.25">
      <c r="A215" s="125"/>
      <c r="B215" s="125"/>
      <c r="C215" s="125"/>
      <c r="D215" s="125"/>
      <c r="E215" s="125"/>
      <c r="F215" s="125"/>
      <c r="G215" s="125"/>
      <c r="H215" s="125"/>
      <c r="I215" s="125"/>
      <c r="J215" s="125"/>
      <c r="K215" s="125"/>
      <c r="L215" s="125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25"/>
      <c r="Y215" s="125"/>
      <c r="Z215" s="125"/>
    </row>
    <row r="216" spans="1:26" ht="12.75" customHeight="1" x14ac:dyDescent="0.25">
      <c r="A216" s="125"/>
      <c r="B216" s="125"/>
      <c r="C216" s="125"/>
      <c r="D216" s="125"/>
      <c r="E216" s="125"/>
      <c r="F216" s="125"/>
      <c r="G216" s="125"/>
      <c r="H216" s="125"/>
      <c r="I216" s="125"/>
      <c r="J216" s="125"/>
      <c r="K216" s="125"/>
      <c r="L216" s="125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25"/>
      <c r="Y216" s="125"/>
      <c r="Z216" s="125"/>
    </row>
    <row r="217" spans="1:26" ht="12.75" customHeight="1" x14ac:dyDescent="0.25">
      <c r="A217" s="125"/>
      <c r="B217" s="125"/>
      <c r="C217" s="125"/>
      <c r="D217" s="125"/>
      <c r="E217" s="125"/>
      <c r="F217" s="125"/>
      <c r="G217" s="125"/>
      <c r="H217" s="125"/>
      <c r="I217" s="125"/>
      <c r="J217" s="125"/>
      <c r="K217" s="125"/>
      <c r="L217" s="125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25"/>
      <c r="Y217" s="125"/>
      <c r="Z217" s="125"/>
    </row>
    <row r="218" spans="1:26" ht="12.75" customHeight="1" x14ac:dyDescent="0.25">
      <c r="A218" s="125"/>
      <c r="B218" s="125"/>
      <c r="C218" s="125"/>
      <c r="D218" s="125"/>
      <c r="E218" s="125"/>
      <c r="F218" s="125"/>
      <c r="G218" s="125"/>
      <c r="H218" s="125"/>
      <c r="I218" s="125"/>
      <c r="J218" s="125"/>
      <c r="K218" s="125"/>
      <c r="L218" s="125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25"/>
      <c r="Y218" s="125"/>
      <c r="Z218" s="125"/>
    </row>
    <row r="219" spans="1:26" ht="12.75" customHeight="1" x14ac:dyDescent="0.25">
      <c r="A219" s="125"/>
      <c r="B219" s="125"/>
      <c r="C219" s="125"/>
      <c r="D219" s="125"/>
      <c r="E219" s="125"/>
      <c r="F219" s="125"/>
      <c r="G219" s="125"/>
      <c r="H219" s="125"/>
      <c r="I219" s="125"/>
      <c r="J219" s="125"/>
      <c r="K219" s="125"/>
      <c r="L219" s="125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25"/>
      <c r="Y219" s="125"/>
      <c r="Z219" s="125"/>
    </row>
    <row r="220" spans="1:26" ht="12.75" customHeight="1" x14ac:dyDescent="0.25">
      <c r="A220" s="125"/>
      <c r="B220" s="125"/>
      <c r="C220" s="125"/>
      <c r="D220" s="125"/>
      <c r="E220" s="125"/>
      <c r="F220" s="125"/>
      <c r="G220" s="125"/>
      <c r="H220" s="125"/>
      <c r="I220" s="125"/>
      <c r="J220" s="125"/>
      <c r="K220" s="125"/>
      <c r="L220" s="125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25"/>
      <c r="Y220" s="125"/>
      <c r="Z220" s="125"/>
    </row>
    <row r="221" spans="1:26" ht="12.75" customHeight="1" x14ac:dyDescent="0.25">
      <c r="A221" s="125"/>
      <c r="B221" s="125"/>
      <c r="C221" s="125"/>
      <c r="D221" s="125"/>
      <c r="E221" s="125"/>
      <c r="F221" s="125"/>
      <c r="G221" s="125"/>
      <c r="H221" s="125"/>
      <c r="I221" s="125"/>
      <c r="J221" s="125"/>
      <c r="K221" s="125"/>
      <c r="L221" s="125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25"/>
      <c r="Y221" s="125"/>
      <c r="Z221" s="125"/>
    </row>
    <row r="222" spans="1:26" ht="12.75" customHeight="1" x14ac:dyDescent="0.25">
      <c r="A222" s="125"/>
      <c r="B222" s="125"/>
      <c r="C222" s="125"/>
      <c r="D222" s="125"/>
      <c r="E222" s="125"/>
      <c r="F222" s="125"/>
      <c r="G222" s="125"/>
      <c r="H222" s="125"/>
      <c r="I222" s="125"/>
      <c r="J222" s="125"/>
      <c r="K222" s="125"/>
      <c r="L222" s="125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25"/>
      <c r="Y222" s="125"/>
      <c r="Z222" s="125"/>
    </row>
    <row r="223" spans="1:26" ht="12.75" customHeight="1" x14ac:dyDescent="0.25">
      <c r="A223" s="125"/>
      <c r="B223" s="125"/>
      <c r="C223" s="125"/>
      <c r="D223" s="125"/>
      <c r="E223" s="125"/>
      <c r="F223" s="125"/>
      <c r="G223" s="125"/>
      <c r="H223" s="125"/>
      <c r="I223" s="125"/>
      <c r="J223" s="125"/>
      <c r="K223" s="125"/>
      <c r="L223" s="125"/>
      <c r="M223" s="125"/>
      <c r="N223" s="125"/>
      <c r="O223" s="125"/>
      <c r="P223" s="125"/>
      <c r="Q223" s="125"/>
      <c r="R223" s="125"/>
      <c r="S223" s="125"/>
      <c r="T223" s="125"/>
      <c r="U223" s="125"/>
      <c r="V223" s="125"/>
      <c r="W223" s="125"/>
      <c r="X223" s="125"/>
      <c r="Y223" s="125"/>
      <c r="Z223" s="125"/>
    </row>
    <row r="224" spans="1:26" ht="12.75" customHeight="1" x14ac:dyDescent="0.25">
      <c r="A224" s="125"/>
      <c r="B224" s="125"/>
      <c r="C224" s="125"/>
      <c r="D224" s="125"/>
      <c r="E224" s="125"/>
      <c r="F224" s="125"/>
      <c r="G224" s="125"/>
      <c r="H224" s="125"/>
      <c r="I224" s="125"/>
      <c r="J224" s="125"/>
      <c r="K224" s="125"/>
      <c r="L224" s="125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25"/>
      <c r="Y224" s="125"/>
      <c r="Z224" s="125"/>
    </row>
    <row r="225" spans="1:26" ht="12.75" customHeight="1" x14ac:dyDescent="0.25">
      <c r="A225" s="125"/>
      <c r="B225" s="125"/>
      <c r="C225" s="125"/>
      <c r="D225" s="125"/>
      <c r="E225" s="125"/>
      <c r="F225" s="125"/>
      <c r="G225" s="125"/>
      <c r="H225" s="125"/>
      <c r="I225" s="125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</row>
    <row r="226" spans="1:26" ht="12.75" customHeight="1" x14ac:dyDescent="0.25">
      <c r="A226" s="125"/>
      <c r="B226" s="125"/>
      <c r="C226" s="125"/>
      <c r="D226" s="125"/>
      <c r="E226" s="125"/>
      <c r="F226" s="125"/>
      <c r="G226" s="125"/>
      <c r="H226" s="125"/>
      <c r="I226" s="125"/>
      <c r="J226" s="125"/>
      <c r="K226" s="125"/>
      <c r="L226" s="125"/>
      <c r="M226" s="125"/>
      <c r="N226" s="125"/>
      <c r="O226" s="125"/>
      <c r="P226" s="125"/>
      <c r="Q226" s="125"/>
      <c r="R226" s="125"/>
      <c r="S226" s="125"/>
      <c r="T226" s="125"/>
      <c r="U226" s="125"/>
      <c r="V226" s="125"/>
      <c r="W226" s="125"/>
      <c r="X226" s="125"/>
      <c r="Y226" s="125"/>
      <c r="Z226" s="125"/>
    </row>
    <row r="227" spans="1:26" ht="12.75" customHeight="1" x14ac:dyDescent="0.25">
      <c r="A227" s="125"/>
      <c r="B227" s="125"/>
      <c r="C227" s="125"/>
      <c r="D227" s="125"/>
      <c r="E227" s="125"/>
      <c r="F227" s="125"/>
      <c r="G227" s="125"/>
      <c r="H227" s="125"/>
      <c r="I227" s="125"/>
      <c r="J227" s="125"/>
      <c r="K227" s="125"/>
      <c r="L227" s="125"/>
      <c r="M227" s="125"/>
      <c r="N227" s="125"/>
      <c r="O227" s="125"/>
      <c r="P227" s="125"/>
      <c r="Q227" s="125"/>
      <c r="R227" s="125"/>
      <c r="S227" s="125"/>
      <c r="T227" s="125"/>
      <c r="U227" s="125"/>
      <c r="V227" s="125"/>
      <c r="W227" s="125"/>
      <c r="X227" s="125"/>
      <c r="Y227" s="125"/>
      <c r="Z227" s="125"/>
    </row>
    <row r="228" spans="1:26" ht="12.75" customHeight="1" x14ac:dyDescent="0.25">
      <c r="A228" s="125"/>
      <c r="B228" s="125"/>
      <c r="C228" s="125"/>
      <c r="D228" s="125"/>
      <c r="E228" s="125"/>
      <c r="F228" s="125"/>
      <c r="G228" s="125"/>
      <c r="H228" s="125"/>
      <c r="I228" s="125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</row>
    <row r="229" spans="1:26" ht="12.75" customHeight="1" x14ac:dyDescent="0.25">
      <c r="A229" s="125"/>
      <c r="B229" s="125"/>
      <c r="C229" s="125"/>
      <c r="D229" s="125"/>
      <c r="E229" s="125"/>
      <c r="F229" s="125"/>
      <c r="G229" s="125"/>
      <c r="H229" s="125"/>
      <c r="I229" s="125"/>
      <c r="J229" s="125"/>
      <c r="K229" s="125"/>
      <c r="L229" s="125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25"/>
      <c r="Y229" s="125"/>
      <c r="Z229" s="125"/>
    </row>
    <row r="230" spans="1:26" ht="12.75" customHeight="1" x14ac:dyDescent="0.25">
      <c r="A230" s="125"/>
      <c r="B230" s="125"/>
      <c r="C230" s="125"/>
      <c r="D230" s="125"/>
      <c r="E230" s="125"/>
      <c r="F230" s="125"/>
      <c r="G230" s="125"/>
      <c r="H230" s="125"/>
      <c r="I230" s="125"/>
      <c r="J230" s="125"/>
      <c r="K230" s="125"/>
      <c r="L230" s="125"/>
      <c r="M230" s="125"/>
      <c r="N230" s="125"/>
      <c r="O230" s="125"/>
      <c r="P230" s="125"/>
      <c r="Q230" s="125"/>
      <c r="R230" s="125"/>
      <c r="S230" s="125"/>
      <c r="T230" s="125"/>
      <c r="U230" s="125"/>
      <c r="V230" s="125"/>
      <c r="W230" s="125"/>
      <c r="X230" s="125"/>
      <c r="Y230" s="125"/>
      <c r="Z230" s="125"/>
    </row>
    <row r="231" spans="1:26" ht="12.75" customHeight="1" x14ac:dyDescent="0.25">
      <c r="A231" s="125"/>
      <c r="B231" s="125"/>
      <c r="C231" s="125"/>
      <c r="D231" s="125"/>
      <c r="E231" s="125"/>
      <c r="F231" s="125"/>
      <c r="G231" s="125"/>
      <c r="H231" s="125"/>
      <c r="I231" s="125"/>
      <c r="J231" s="125"/>
      <c r="K231" s="125"/>
      <c r="L231" s="125"/>
      <c r="M231" s="125"/>
      <c r="N231" s="125"/>
      <c r="O231" s="125"/>
      <c r="P231" s="125"/>
      <c r="Q231" s="125"/>
      <c r="R231" s="125"/>
      <c r="S231" s="125"/>
      <c r="T231" s="125"/>
      <c r="U231" s="125"/>
      <c r="V231" s="125"/>
      <c r="W231" s="125"/>
      <c r="X231" s="125"/>
      <c r="Y231" s="125"/>
      <c r="Z231" s="125"/>
    </row>
    <row r="232" spans="1:26" ht="12.75" customHeight="1" x14ac:dyDescent="0.25">
      <c r="A232" s="125"/>
      <c r="B232" s="125"/>
      <c r="C232" s="125"/>
      <c r="D232" s="125"/>
      <c r="E232" s="125"/>
      <c r="F232" s="125"/>
      <c r="G232" s="125"/>
      <c r="H232" s="125"/>
      <c r="I232" s="125"/>
      <c r="J232" s="125"/>
      <c r="K232" s="125"/>
      <c r="L232" s="125"/>
      <c r="M232" s="125"/>
      <c r="N232" s="125"/>
      <c r="O232" s="125"/>
      <c r="P232" s="125"/>
      <c r="Q232" s="125"/>
      <c r="R232" s="125"/>
      <c r="S232" s="125"/>
      <c r="T232" s="125"/>
      <c r="U232" s="125"/>
      <c r="V232" s="125"/>
      <c r="W232" s="125"/>
      <c r="X232" s="125"/>
      <c r="Y232" s="125"/>
      <c r="Z232" s="125"/>
    </row>
    <row r="233" spans="1:26" ht="12.75" customHeight="1" x14ac:dyDescent="0.25">
      <c r="A233" s="125"/>
      <c r="B233" s="125"/>
      <c r="C233" s="125"/>
      <c r="D233" s="125"/>
      <c r="E233" s="125"/>
      <c r="F233" s="125"/>
      <c r="G233" s="125"/>
      <c r="H233" s="125"/>
      <c r="I233" s="125"/>
      <c r="J233" s="125"/>
      <c r="K233" s="125"/>
      <c r="L233" s="125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25"/>
      <c r="Y233" s="125"/>
      <c r="Z233" s="125"/>
    </row>
    <row r="234" spans="1:26" ht="12.75" customHeight="1" x14ac:dyDescent="0.25">
      <c r="A234" s="125"/>
      <c r="B234" s="125"/>
      <c r="C234" s="125"/>
      <c r="D234" s="125"/>
      <c r="E234" s="125"/>
      <c r="F234" s="125"/>
      <c r="G234" s="125"/>
      <c r="H234" s="125"/>
      <c r="I234" s="125"/>
      <c r="J234" s="125"/>
      <c r="K234" s="125"/>
      <c r="L234" s="125"/>
      <c r="M234" s="125"/>
      <c r="N234" s="125"/>
      <c r="O234" s="125"/>
      <c r="P234" s="125"/>
      <c r="Q234" s="125"/>
      <c r="R234" s="125"/>
      <c r="S234" s="125"/>
      <c r="T234" s="125"/>
      <c r="U234" s="125"/>
      <c r="V234" s="125"/>
      <c r="W234" s="125"/>
      <c r="X234" s="125"/>
      <c r="Y234" s="125"/>
      <c r="Z234" s="125"/>
    </row>
    <row r="235" spans="1:26" ht="12.75" customHeight="1" x14ac:dyDescent="0.25">
      <c r="A235" s="125"/>
      <c r="B235" s="125"/>
      <c r="C235" s="125"/>
      <c r="D235" s="125"/>
      <c r="E235" s="125"/>
      <c r="F235" s="125"/>
      <c r="G235" s="125"/>
      <c r="H235" s="125"/>
      <c r="I235" s="125"/>
      <c r="J235" s="125"/>
      <c r="K235" s="125"/>
      <c r="L235" s="125"/>
      <c r="M235" s="125"/>
      <c r="N235" s="125"/>
      <c r="O235" s="125"/>
      <c r="P235" s="125"/>
      <c r="Q235" s="125"/>
      <c r="R235" s="125"/>
      <c r="S235" s="125"/>
      <c r="T235" s="125"/>
      <c r="U235" s="125"/>
      <c r="V235" s="125"/>
      <c r="W235" s="125"/>
      <c r="X235" s="125"/>
      <c r="Y235" s="125"/>
      <c r="Z235" s="125"/>
    </row>
    <row r="236" spans="1:26" ht="12.75" customHeight="1" x14ac:dyDescent="0.25">
      <c r="A236" s="125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25"/>
      <c r="Y236" s="125"/>
      <c r="Z236" s="125"/>
    </row>
    <row r="237" spans="1:26" ht="12.75" customHeight="1" x14ac:dyDescent="0.25">
      <c r="A237" s="125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5"/>
      <c r="Y237" s="125"/>
      <c r="Z237" s="125"/>
    </row>
    <row r="238" spans="1:26" ht="12.75" customHeight="1" x14ac:dyDescent="0.25">
      <c r="A238" s="125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25"/>
      <c r="Y238" s="125"/>
      <c r="Z238" s="125"/>
    </row>
    <row r="239" spans="1:26" ht="12.75" customHeight="1" x14ac:dyDescent="0.25">
      <c r="A239" s="125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5"/>
      <c r="Y239" s="125"/>
      <c r="Z239" s="125"/>
    </row>
    <row r="240" spans="1:26" ht="12.75" customHeight="1" x14ac:dyDescent="0.25">
      <c r="A240" s="125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5"/>
      <c r="Y240" s="125"/>
      <c r="Z240" s="125"/>
    </row>
    <row r="241" spans="1:26" ht="12.75" customHeight="1" x14ac:dyDescent="0.25">
      <c r="A241" s="125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5"/>
      <c r="Y241" s="125"/>
      <c r="Z241" s="125"/>
    </row>
    <row r="242" spans="1:26" ht="12.75" customHeight="1" x14ac:dyDescent="0.25">
      <c r="A242" s="125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5"/>
      <c r="Y242" s="125"/>
      <c r="Z242" s="125"/>
    </row>
    <row r="243" spans="1:26" ht="12.75" customHeight="1" x14ac:dyDescent="0.25">
      <c r="A243" s="125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25"/>
      <c r="Y243" s="125"/>
      <c r="Z243" s="125"/>
    </row>
    <row r="244" spans="1:26" ht="12.75" customHeight="1" x14ac:dyDescent="0.25">
      <c r="A244" s="125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5"/>
      <c r="Y244" s="125"/>
      <c r="Z244" s="125"/>
    </row>
    <row r="245" spans="1:26" ht="12.75" customHeight="1" x14ac:dyDescent="0.25">
      <c r="A245" s="125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25"/>
      <c r="Y245" s="125"/>
      <c r="Z245" s="125"/>
    </row>
    <row r="246" spans="1:26" ht="12.75" customHeight="1" x14ac:dyDescent="0.25">
      <c r="A246" s="125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25"/>
      <c r="Y246" s="125"/>
      <c r="Z246" s="125"/>
    </row>
    <row r="247" spans="1:26" ht="12.75" customHeight="1" x14ac:dyDescent="0.25">
      <c r="A247" s="125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5"/>
      <c r="Y247" s="125"/>
      <c r="Z247" s="125"/>
    </row>
    <row r="248" spans="1:26" ht="12.75" customHeight="1" x14ac:dyDescent="0.25">
      <c r="A248" s="125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25"/>
      <c r="Y248" s="125"/>
      <c r="Z248" s="125"/>
    </row>
    <row r="249" spans="1:26" ht="12.75" customHeight="1" x14ac:dyDescent="0.25">
      <c r="A249" s="125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25"/>
      <c r="Y249" s="125"/>
      <c r="Z249" s="125"/>
    </row>
    <row r="250" spans="1:26" ht="12.75" customHeight="1" x14ac:dyDescent="0.25">
      <c r="A250" s="125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25"/>
      <c r="Y250" s="125"/>
      <c r="Z250" s="125"/>
    </row>
    <row r="251" spans="1:26" ht="12.75" customHeight="1" x14ac:dyDescent="0.25">
      <c r="A251" s="125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5"/>
      <c r="Y251" s="125"/>
      <c r="Z251" s="125"/>
    </row>
    <row r="252" spans="1:26" ht="12.75" customHeight="1" x14ac:dyDescent="0.25">
      <c r="A252" s="125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5"/>
      <c r="Y252" s="125"/>
      <c r="Z252" s="125"/>
    </row>
    <row r="253" spans="1:26" ht="12.75" customHeight="1" x14ac:dyDescent="0.25">
      <c r="A253" s="125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25"/>
      <c r="Y253" s="125"/>
      <c r="Z253" s="125"/>
    </row>
    <row r="254" spans="1:26" ht="12.75" customHeight="1" x14ac:dyDescent="0.25">
      <c r="A254" s="125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25"/>
      <c r="Y254" s="125"/>
      <c r="Z254" s="125"/>
    </row>
    <row r="255" spans="1:26" ht="12.75" customHeight="1" x14ac:dyDescent="0.25">
      <c r="A255" s="125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5"/>
      <c r="Y255" s="125"/>
      <c r="Z255" s="125"/>
    </row>
    <row r="256" spans="1:26" ht="12.75" customHeight="1" x14ac:dyDescent="0.25">
      <c r="A256" s="125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5"/>
      <c r="Y256" s="125"/>
      <c r="Z256" s="125"/>
    </row>
    <row r="257" spans="1:26" ht="12.75" customHeight="1" x14ac:dyDescent="0.25">
      <c r="A257" s="125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25"/>
      <c r="Y257" s="125"/>
      <c r="Z257" s="125"/>
    </row>
    <row r="258" spans="1:26" ht="12.75" customHeight="1" x14ac:dyDescent="0.25">
      <c r="A258" s="125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5"/>
      <c r="Y258" s="125"/>
      <c r="Z258" s="125"/>
    </row>
    <row r="259" spans="1:26" ht="12.75" customHeight="1" x14ac:dyDescent="0.25">
      <c r="A259" s="125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25"/>
      <c r="Y259" s="125"/>
      <c r="Z259" s="125"/>
    </row>
    <row r="260" spans="1:26" ht="12.75" customHeight="1" x14ac:dyDescent="0.25">
      <c r="A260" s="125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</row>
    <row r="261" spans="1:26" ht="12.75" customHeight="1" x14ac:dyDescent="0.25">
      <c r="A261" s="125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25"/>
      <c r="Y261" s="125"/>
      <c r="Z261" s="125"/>
    </row>
    <row r="262" spans="1:26" ht="12.75" customHeight="1" x14ac:dyDescent="0.25">
      <c r="A262" s="125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5"/>
      <c r="Y262" s="125"/>
      <c r="Z262" s="125"/>
    </row>
    <row r="263" spans="1:26" ht="12.75" customHeight="1" x14ac:dyDescent="0.25">
      <c r="A263" s="125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5"/>
      <c r="Y263" s="125"/>
      <c r="Z263" s="125"/>
    </row>
    <row r="264" spans="1:26" ht="12.75" customHeight="1" x14ac:dyDescent="0.25">
      <c r="A264" s="125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5"/>
      <c r="Y264" s="125"/>
      <c r="Z264" s="125"/>
    </row>
    <row r="265" spans="1:26" ht="12.75" customHeight="1" x14ac:dyDescent="0.25">
      <c r="A265" s="125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5"/>
      <c r="Y265" s="125"/>
      <c r="Z265" s="125"/>
    </row>
    <row r="266" spans="1:26" ht="12.75" customHeight="1" x14ac:dyDescent="0.25">
      <c r="A266" s="125"/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25"/>
      <c r="Y266" s="125"/>
      <c r="Z266" s="125"/>
    </row>
    <row r="267" spans="1:26" ht="12.75" customHeight="1" x14ac:dyDescent="0.25">
      <c r="A267" s="125"/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25"/>
      <c r="Y267" s="125"/>
      <c r="Z267" s="125"/>
    </row>
    <row r="268" spans="1:26" ht="12.75" customHeight="1" x14ac:dyDescent="0.25">
      <c r="A268" s="125"/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25"/>
      <c r="Y268" s="125"/>
      <c r="Z268" s="125"/>
    </row>
    <row r="269" spans="1:26" ht="12.75" customHeight="1" x14ac:dyDescent="0.25">
      <c r="A269" s="125"/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25"/>
      <c r="Y269" s="125"/>
      <c r="Z269" s="125"/>
    </row>
    <row r="270" spans="1:26" ht="12.75" customHeight="1" x14ac:dyDescent="0.25">
      <c r="A270" s="125"/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25"/>
      <c r="Y270" s="125"/>
      <c r="Z270" s="125"/>
    </row>
    <row r="271" spans="1:26" ht="12.75" customHeight="1" x14ac:dyDescent="0.25">
      <c r="A271" s="125"/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25"/>
      <c r="Y271" s="125"/>
      <c r="Z271" s="125"/>
    </row>
    <row r="272" spans="1:26" ht="12.75" customHeight="1" x14ac:dyDescent="0.25">
      <c r="A272" s="125"/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25"/>
      <c r="Y272" s="125"/>
      <c r="Z272" s="125"/>
    </row>
    <row r="273" spans="1:26" ht="12.75" customHeight="1" x14ac:dyDescent="0.25">
      <c r="A273" s="125"/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25"/>
      <c r="Y273" s="125"/>
      <c r="Z273" s="125"/>
    </row>
    <row r="274" spans="1:26" ht="12.75" customHeight="1" x14ac:dyDescent="0.25">
      <c r="A274" s="125"/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25"/>
      <c r="Y274" s="125"/>
      <c r="Z274" s="125"/>
    </row>
    <row r="275" spans="1:26" ht="12.75" customHeight="1" x14ac:dyDescent="0.25">
      <c r="A275" s="125"/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5"/>
      <c r="Y275" s="125"/>
      <c r="Z275" s="125"/>
    </row>
    <row r="276" spans="1:26" ht="12.75" customHeight="1" x14ac:dyDescent="0.25">
      <c r="A276" s="125"/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5"/>
      <c r="Y276" s="125"/>
      <c r="Z276" s="125"/>
    </row>
    <row r="277" spans="1:26" ht="12.75" customHeight="1" x14ac:dyDescent="0.25">
      <c r="A277" s="125"/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5"/>
      <c r="Y277" s="125"/>
      <c r="Z277" s="125"/>
    </row>
    <row r="278" spans="1:26" ht="12.75" customHeight="1" x14ac:dyDescent="0.25">
      <c r="A278" s="125"/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25"/>
      <c r="Y278" s="125"/>
      <c r="Z278" s="125"/>
    </row>
    <row r="279" spans="1:26" ht="12.75" customHeight="1" x14ac:dyDescent="0.25">
      <c r="A279" s="125"/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5"/>
      <c r="Y279" s="125"/>
      <c r="Z279" s="125"/>
    </row>
    <row r="280" spans="1:26" ht="12.75" customHeight="1" x14ac:dyDescent="0.25">
      <c r="A280" s="125"/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25"/>
      <c r="Y280" s="125"/>
      <c r="Z280" s="125"/>
    </row>
    <row r="281" spans="1:26" ht="12.75" customHeight="1" x14ac:dyDescent="0.25">
      <c r="A281" s="125"/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25"/>
      <c r="Y281" s="125"/>
      <c r="Z281" s="125"/>
    </row>
    <row r="282" spans="1:26" ht="12.75" customHeight="1" x14ac:dyDescent="0.25">
      <c r="A282" s="125"/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5"/>
      <c r="Y282" s="125"/>
      <c r="Z282" s="125"/>
    </row>
    <row r="283" spans="1:26" ht="12.75" customHeight="1" x14ac:dyDescent="0.25">
      <c r="A283" s="125"/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25"/>
      <c r="Y283" s="125"/>
      <c r="Z283" s="125"/>
    </row>
    <row r="284" spans="1:26" ht="12.75" customHeight="1" x14ac:dyDescent="0.25">
      <c r="A284" s="125"/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25"/>
      <c r="Y284" s="125"/>
      <c r="Z284" s="125"/>
    </row>
    <row r="285" spans="1:26" ht="12.75" customHeight="1" x14ac:dyDescent="0.25">
      <c r="A285" s="125"/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5"/>
      <c r="Y285" s="125"/>
      <c r="Z285" s="125"/>
    </row>
    <row r="286" spans="1:26" ht="12.75" customHeight="1" x14ac:dyDescent="0.25">
      <c r="A286" s="125"/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5"/>
      <c r="X286" s="125"/>
      <c r="Y286" s="125"/>
      <c r="Z286" s="125"/>
    </row>
    <row r="287" spans="1:26" ht="12.75" customHeight="1" x14ac:dyDescent="0.25">
      <c r="A287" s="125"/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25"/>
      <c r="Y287" s="125"/>
      <c r="Z287" s="125"/>
    </row>
    <row r="288" spans="1:26" ht="12.75" customHeight="1" x14ac:dyDescent="0.25">
      <c r="A288" s="125"/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5"/>
      <c r="X288" s="125"/>
      <c r="Y288" s="125"/>
      <c r="Z288" s="125"/>
    </row>
    <row r="289" spans="1:26" ht="12.75" customHeight="1" x14ac:dyDescent="0.25">
      <c r="A289" s="125"/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5"/>
      <c r="X289" s="125"/>
      <c r="Y289" s="125"/>
      <c r="Z289" s="125"/>
    </row>
    <row r="290" spans="1:26" ht="12.75" customHeight="1" x14ac:dyDescent="0.25">
      <c r="A290" s="125"/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5"/>
      <c r="X290" s="125"/>
      <c r="Y290" s="125"/>
      <c r="Z290" s="125"/>
    </row>
    <row r="291" spans="1:26" ht="12.75" customHeight="1" x14ac:dyDescent="0.25">
      <c r="A291" s="125"/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5"/>
      <c r="X291" s="125"/>
      <c r="Y291" s="125"/>
      <c r="Z291" s="125"/>
    </row>
    <row r="292" spans="1:26" ht="12.75" customHeight="1" x14ac:dyDescent="0.25">
      <c r="A292" s="125"/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5"/>
      <c r="X292" s="125"/>
      <c r="Y292" s="125"/>
      <c r="Z292" s="125"/>
    </row>
    <row r="293" spans="1:26" ht="12.75" customHeight="1" x14ac:dyDescent="0.25">
      <c r="A293" s="125"/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25"/>
      <c r="Y293" s="125"/>
      <c r="Z293" s="125"/>
    </row>
    <row r="294" spans="1:26" ht="12.75" customHeight="1" x14ac:dyDescent="0.25">
      <c r="A294" s="125"/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5"/>
      <c r="X294" s="125"/>
      <c r="Y294" s="125"/>
      <c r="Z294" s="125"/>
    </row>
    <row r="295" spans="1:26" ht="12.75" customHeight="1" x14ac:dyDescent="0.25">
      <c r="A295" s="125"/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5"/>
      <c r="X295" s="125"/>
      <c r="Y295" s="125"/>
      <c r="Z295" s="125"/>
    </row>
    <row r="296" spans="1:26" ht="12.75" customHeight="1" x14ac:dyDescent="0.25">
      <c r="A296" s="125"/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5"/>
      <c r="X296" s="125"/>
      <c r="Y296" s="125"/>
      <c r="Z296" s="125"/>
    </row>
    <row r="297" spans="1:26" ht="12.75" customHeight="1" x14ac:dyDescent="0.25">
      <c r="A297" s="125"/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5"/>
      <c r="X297" s="125"/>
      <c r="Y297" s="125"/>
      <c r="Z297" s="125"/>
    </row>
    <row r="298" spans="1:26" ht="12.75" customHeight="1" x14ac:dyDescent="0.25">
      <c r="A298" s="125"/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5"/>
      <c r="X298" s="125"/>
      <c r="Y298" s="125"/>
      <c r="Z298" s="125"/>
    </row>
    <row r="299" spans="1:26" ht="12.75" customHeight="1" x14ac:dyDescent="0.25">
      <c r="A299" s="125"/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5"/>
      <c r="X299" s="125"/>
      <c r="Y299" s="125"/>
      <c r="Z299" s="125"/>
    </row>
    <row r="300" spans="1:26" ht="12.75" customHeight="1" x14ac:dyDescent="0.25">
      <c r="A300" s="125"/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25"/>
      <c r="Y300" s="125"/>
      <c r="Z300" s="125"/>
    </row>
    <row r="301" spans="1:26" ht="12.75" customHeight="1" x14ac:dyDescent="0.25">
      <c r="A301" s="125"/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25"/>
      <c r="Y301" s="125"/>
      <c r="Z301" s="125"/>
    </row>
    <row r="302" spans="1:26" ht="12.75" customHeight="1" x14ac:dyDescent="0.25">
      <c r="A302" s="125"/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5"/>
      <c r="Y302" s="125"/>
      <c r="Z302" s="125"/>
    </row>
    <row r="303" spans="1:26" ht="12.75" customHeight="1" x14ac:dyDescent="0.25">
      <c r="A303" s="125"/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25"/>
      <c r="Y303" s="125"/>
      <c r="Z303" s="125"/>
    </row>
    <row r="304" spans="1:26" ht="12.75" customHeight="1" x14ac:dyDescent="0.25">
      <c r="A304" s="125"/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5"/>
      <c r="Y304" s="125"/>
      <c r="Z304" s="125"/>
    </row>
    <row r="305" spans="1:26" ht="12.75" customHeight="1" x14ac:dyDescent="0.25">
      <c r="A305" s="125"/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25"/>
      <c r="Y305" s="125"/>
      <c r="Z305" s="125"/>
    </row>
    <row r="306" spans="1:26" ht="12.75" customHeight="1" x14ac:dyDescent="0.25">
      <c r="A306" s="125"/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25"/>
      <c r="Y306" s="125"/>
      <c r="Z306" s="125"/>
    </row>
    <row r="307" spans="1:26" ht="12.75" customHeight="1" x14ac:dyDescent="0.25">
      <c r="A307" s="125"/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25"/>
      <c r="Y307" s="125"/>
      <c r="Z307" s="125"/>
    </row>
    <row r="308" spans="1:26" ht="12.75" customHeight="1" x14ac:dyDescent="0.25">
      <c r="A308" s="125"/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25"/>
      <c r="Y308" s="125"/>
      <c r="Z308" s="125"/>
    </row>
    <row r="309" spans="1:26" ht="12.75" customHeight="1" x14ac:dyDescent="0.25">
      <c r="A309" s="125"/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25"/>
      <c r="Y309" s="125"/>
      <c r="Z309" s="125"/>
    </row>
    <row r="310" spans="1:26" ht="12.75" customHeight="1" x14ac:dyDescent="0.25">
      <c r="A310" s="125"/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25"/>
      <c r="Y310" s="125"/>
      <c r="Z310" s="125"/>
    </row>
    <row r="311" spans="1:26" ht="12.75" customHeight="1" x14ac:dyDescent="0.25">
      <c r="A311" s="125"/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25"/>
      <c r="Y311" s="125"/>
      <c r="Z311" s="125"/>
    </row>
    <row r="312" spans="1:26" ht="12.75" customHeight="1" x14ac:dyDescent="0.25">
      <c r="A312" s="125"/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5"/>
      <c r="X312" s="125"/>
      <c r="Y312" s="125"/>
      <c r="Z312" s="125"/>
    </row>
    <row r="313" spans="1:26" ht="12.75" customHeight="1" x14ac:dyDescent="0.25">
      <c r="A313" s="125"/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5"/>
      <c r="X313" s="125"/>
      <c r="Y313" s="125"/>
      <c r="Z313" s="125"/>
    </row>
    <row r="314" spans="1:26" ht="12.75" customHeight="1" x14ac:dyDescent="0.25">
      <c r="A314" s="125"/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5"/>
      <c r="X314" s="125"/>
      <c r="Y314" s="125"/>
      <c r="Z314" s="125"/>
    </row>
    <row r="315" spans="1:26" ht="12.75" customHeight="1" x14ac:dyDescent="0.25">
      <c r="A315" s="125"/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5"/>
      <c r="X315" s="125"/>
      <c r="Y315" s="125"/>
      <c r="Z315" s="125"/>
    </row>
    <row r="316" spans="1:26" ht="12.75" customHeight="1" x14ac:dyDescent="0.25">
      <c r="A316" s="125"/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5"/>
      <c r="X316" s="125"/>
      <c r="Y316" s="125"/>
      <c r="Z316" s="125"/>
    </row>
    <row r="317" spans="1:26" ht="12.75" customHeight="1" x14ac:dyDescent="0.25">
      <c r="A317" s="125"/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5"/>
      <c r="X317" s="125"/>
      <c r="Y317" s="125"/>
      <c r="Z317" s="125"/>
    </row>
    <row r="318" spans="1:26" ht="12.75" customHeight="1" x14ac:dyDescent="0.25">
      <c r="A318" s="125"/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  <c r="X318" s="125"/>
      <c r="Y318" s="125"/>
      <c r="Z318" s="125"/>
    </row>
    <row r="319" spans="1:26" ht="12.75" customHeight="1" x14ac:dyDescent="0.25">
      <c r="A319" s="125"/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25"/>
      <c r="Y319" s="125"/>
      <c r="Z319" s="125"/>
    </row>
    <row r="320" spans="1:26" ht="12.75" customHeight="1" x14ac:dyDescent="0.25">
      <c r="A320" s="125"/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5"/>
      <c r="X320" s="125"/>
      <c r="Y320" s="125"/>
      <c r="Z320" s="125"/>
    </row>
    <row r="321" spans="1:26" ht="12.75" customHeight="1" x14ac:dyDescent="0.25">
      <c r="A321" s="125"/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5"/>
      <c r="X321" s="125"/>
      <c r="Y321" s="125"/>
      <c r="Z321" s="125"/>
    </row>
    <row r="322" spans="1:26" ht="12.75" customHeight="1" x14ac:dyDescent="0.25">
      <c r="A322" s="125"/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5"/>
      <c r="X322" s="125"/>
      <c r="Y322" s="125"/>
      <c r="Z322" s="125"/>
    </row>
    <row r="323" spans="1:26" ht="12.75" customHeight="1" x14ac:dyDescent="0.25">
      <c r="A323" s="125"/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5"/>
      <c r="X323" s="125"/>
      <c r="Y323" s="125"/>
      <c r="Z323" s="125"/>
    </row>
    <row r="324" spans="1:26" ht="12.75" customHeight="1" x14ac:dyDescent="0.25">
      <c r="A324" s="125"/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5"/>
      <c r="X324" s="125"/>
      <c r="Y324" s="125"/>
      <c r="Z324" s="125"/>
    </row>
    <row r="325" spans="1:26" ht="12.75" customHeight="1" x14ac:dyDescent="0.25">
      <c r="A325" s="125"/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25"/>
      <c r="Y325" s="125"/>
      <c r="Z325" s="125"/>
    </row>
    <row r="326" spans="1:26" ht="12.75" customHeight="1" x14ac:dyDescent="0.25">
      <c r="A326" s="125"/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25"/>
      <c r="Y326" s="125"/>
      <c r="Z326" s="125"/>
    </row>
    <row r="327" spans="1:26" ht="12.75" customHeight="1" x14ac:dyDescent="0.25">
      <c r="A327" s="125"/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  <c r="Z327" s="125"/>
    </row>
    <row r="328" spans="1:26" ht="12.75" customHeight="1" x14ac:dyDescent="0.25">
      <c r="A328" s="125"/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25"/>
      <c r="Y328" s="125"/>
      <c r="Z328" s="125"/>
    </row>
    <row r="329" spans="1:26" ht="12.75" customHeight="1" x14ac:dyDescent="0.25">
      <c r="A329" s="125"/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25"/>
      <c r="Y329" s="125"/>
      <c r="Z329" s="125"/>
    </row>
    <row r="330" spans="1:26" ht="12.75" customHeight="1" x14ac:dyDescent="0.25">
      <c r="A330" s="125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25"/>
      <c r="Y330" s="125"/>
      <c r="Z330" s="125"/>
    </row>
    <row r="331" spans="1:26" ht="12.75" customHeight="1" x14ac:dyDescent="0.25">
      <c r="A331" s="125"/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25"/>
      <c r="Y331" s="125"/>
      <c r="Z331" s="125"/>
    </row>
    <row r="332" spans="1:26" ht="12.75" customHeight="1" x14ac:dyDescent="0.25">
      <c r="A332" s="125"/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25"/>
      <c r="Y332" s="125"/>
      <c r="Z332" s="125"/>
    </row>
    <row r="333" spans="1:26" ht="12.75" customHeight="1" x14ac:dyDescent="0.25">
      <c r="A333" s="125"/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25"/>
      <c r="Y333" s="125"/>
      <c r="Z333" s="125"/>
    </row>
    <row r="334" spans="1:26" ht="12.75" customHeight="1" x14ac:dyDescent="0.25">
      <c r="A334" s="125"/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25"/>
      <c r="Y334" s="125"/>
      <c r="Z334" s="125"/>
    </row>
    <row r="335" spans="1:26" ht="12.75" customHeight="1" x14ac:dyDescent="0.25">
      <c r="A335" s="125"/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25"/>
      <c r="Y335" s="125"/>
      <c r="Z335" s="125"/>
    </row>
    <row r="336" spans="1:26" ht="12.75" customHeight="1" x14ac:dyDescent="0.25">
      <c r="A336" s="125"/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5"/>
      <c r="X336" s="125"/>
      <c r="Y336" s="125"/>
      <c r="Z336" s="125"/>
    </row>
    <row r="337" spans="1:26" ht="12.75" customHeight="1" x14ac:dyDescent="0.25">
      <c r="A337" s="125"/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5"/>
      <c r="X337" s="125"/>
      <c r="Y337" s="125"/>
      <c r="Z337" s="125"/>
    </row>
    <row r="338" spans="1:26" ht="12.75" customHeight="1" x14ac:dyDescent="0.25">
      <c r="A338" s="125"/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5"/>
      <c r="X338" s="125"/>
      <c r="Y338" s="125"/>
      <c r="Z338" s="125"/>
    </row>
    <row r="339" spans="1:26" ht="12.75" customHeight="1" x14ac:dyDescent="0.25">
      <c r="A339" s="125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5"/>
      <c r="X339" s="125"/>
      <c r="Y339" s="125"/>
      <c r="Z339" s="125"/>
    </row>
    <row r="340" spans="1:26" ht="12.75" customHeight="1" x14ac:dyDescent="0.25">
      <c r="A340" s="125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</row>
    <row r="341" spans="1:26" ht="12.75" customHeight="1" x14ac:dyDescent="0.25">
      <c r="A341" s="125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</row>
    <row r="342" spans="1:26" ht="12.75" customHeight="1" x14ac:dyDescent="0.25">
      <c r="A342" s="125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5"/>
      <c r="X342" s="125"/>
      <c r="Y342" s="125"/>
      <c r="Z342" s="125"/>
    </row>
    <row r="343" spans="1:26" ht="12.75" customHeight="1" x14ac:dyDescent="0.25">
      <c r="A343" s="125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5"/>
      <c r="X343" s="125"/>
      <c r="Y343" s="125"/>
      <c r="Z343" s="125"/>
    </row>
    <row r="344" spans="1:26" ht="12.75" customHeight="1" x14ac:dyDescent="0.25">
      <c r="A344" s="125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5"/>
      <c r="X344" s="125"/>
      <c r="Y344" s="125"/>
      <c r="Z344" s="125"/>
    </row>
    <row r="345" spans="1:26" ht="12.75" customHeight="1" x14ac:dyDescent="0.25">
      <c r="A345" s="125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5"/>
      <c r="X345" s="125"/>
      <c r="Y345" s="125"/>
      <c r="Z345" s="125"/>
    </row>
    <row r="346" spans="1:26" ht="12.75" customHeight="1" x14ac:dyDescent="0.25">
      <c r="A346" s="125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5"/>
      <c r="X346" s="125"/>
      <c r="Y346" s="125"/>
      <c r="Z346" s="125"/>
    </row>
    <row r="347" spans="1:26" ht="12.75" customHeight="1" x14ac:dyDescent="0.25">
      <c r="A347" s="125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5"/>
      <c r="X347" s="125"/>
      <c r="Y347" s="125"/>
      <c r="Z347" s="125"/>
    </row>
    <row r="348" spans="1:26" ht="12.75" customHeight="1" x14ac:dyDescent="0.25">
      <c r="A348" s="125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5"/>
      <c r="X348" s="125"/>
      <c r="Y348" s="125"/>
      <c r="Z348" s="125"/>
    </row>
    <row r="349" spans="1:26" ht="12.75" customHeight="1" x14ac:dyDescent="0.25">
      <c r="A349" s="125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5"/>
      <c r="X349" s="125"/>
      <c r="Y349" s="125"/>
      <c r="Z349" s="125"/>
    </row>
    <row r="350" spans="1:26" ht="12.75" customHeight="1" x14ac:dyDescent="0.25">
      <c r="A350" s="125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25"/>
      <c r="Y350" s="125"/>
      <c r="Z350" s="125"/>
    </row>
    <row r="351" spans="1:26" ht="12.75" customHeight="1" x14ac:dyDescent="0.25">
      <c r="A351" s="125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5"/>
      <c r="X351" s="125"/>
      <c r="Y351" s="125"/>
      <c r="Z351" s="125"/>
    </row>
    <row r="352" spans="1:26" ht="12.75" customHeight="1" x14ac:dyDescent="0.25">
      <c r="A352" s="125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25"/>
      <c r="Y352" s="125"/>
      <c r="Z352" s="125"/>
    </row>
    <row r="353" spans="1:26" ht="12.75" customHeight="1" x14ac:dyDescent="0.25">
      <c r="A353" s="125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5"/>
      <c r="X353" s="125"/>
      <c r="Y353" s="125"/>
      <c r="Z353" s="125"/>
    </row>
    <row r="354" spans="1:26" ht="12.75" customHeight="1" x14ac:dyDescent="0.25">
      <c r="A354" s="125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25"/>
      <c r="Y354" s="125"/>
      <c r="Z354" s="125"/>
    </row>
    <row r="355" spans="1:26" ht="12.75" customHeight="1" x14ac:dyDescent="0.25">
      <c r="A355" s="125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5"/>
      <c r="X355" s="125"/>
      <c r="Y355" s="125"/>
      <c r="Z355" s="125"/>
    </row>
    <row r="356" spans="1:26" ht="12.75" customHeight="1" x14ac:dyDescent="0.25">
      <c r="A356" s="125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5"/>
      <c r="X356" s="125"/>
      <c r="Y356" s="125"/>
      <c r="Z356" s="125"/>
    </row>
    <row r="357" spans="1:26" ht="12.75" customHeight="1" x14ac:dyDescent="0.25">
      <c r="A357" s="125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25"/>
      <c r="Y357" s="125"/>
      <c r="Z357" s="125"/>
    </row>
    <row r="358" spans="1:26" ht="12.75" customHeight="1" x14ac:dyDescent="0.25">
      <c r="A358" s="125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25"/>
      <c r="Y358" s="125"/>
      <c r="Z358" s="125"/>
    </row>
    <row r="359" spans="1:26" ht="12.75" customHeight="1" x14ac:dyDescent="0.25">
      <c r="A359" s="125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5"/>
      <c r="X359" s="125"/>
      <c r="Y359" s="125"/>
      <c r="Z359" s="125"/>
    </row>
    <row r="360" spans="1:26" ht="12.75" customHeight="1" x14ac:dyDescent="0.25">
      <c r="A360" s="125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5"/>
      <c r="X360" s="125"/>
      <c r="Y360" s="125"/>
      <c r="Z360" s="125"/>
    </row>
    <row r="361" spans="1:26" ht="12.75" customHeight="1" x14ac:dyDescent="0.25">
      <c r="A361" s="125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  <c r="Z361" s="125"/>
    </row>
    <row r="362" spans="1:26" ht="12.75" customHeight="1" x14ac:dyDescent="0.25">
      <c r="A362" s="125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5"/>
      <c r="X362" s="125"/>
      <c r="Y362" s="125"/>
      <c r="Z362" s="125"/>
    </row>
    <row r="363" spans="1:26" ht="12.75" customHeight="1" x14ac:dyDescent="0.25">
      <c r="A363" s="125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25"/>
      <c r="Y363" s="125"/>
      <c r="Z363" s="125"/>
    </row>
    <row r="364" spans="1:26" ht="12.75" customHeight="1" x14ac:dyDescent="0.25">
      <c r="A364" s="125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25"/>
      <c r="Y364" s="125"/>
      <c r="Z364" s="125"/>
    </row>
    <row r="365" spans="1:26" ht="12.75" customHeight="1" x14ac:dyDescent="0.25">
      <c r="A365" s="125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25"/>
      <c r="Y365" s="125"/>
      <c r="Z365" s="125"/>
    </row>
    <row r="366" spans="1:26" ht="12.75" customHeight="1" x14ac:dyDescent="0.25">
      <c r="A366" s="125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25"/>
      <c r="Y366" s="125"/>
      <c r="Z366" s="125"/>
    </row>
    <row r="367" spans="1:26" ht="12.75" customHeight="1" x14ac:dyDescent="0.25">
      <c r="A367" s="125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25"/>
      <c r="Y367" s="125"/>
      <c r="Z367" s="125"/>
    </row>
    <row r="368" spans="1:26" ht="12.75" customHeight="1" x14ac:dyDescent="0.25">
      <c r="A368" s="125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25"/>
      <c r="Y368" s="125"/>
      <c r="Z368" s="125"/>
    </row>
    <row r="369" spans="1:26" ht="12.75" customHeight="1" x14ac:dyDescent="0.25">
      <c r="A369" s="125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5"/>
      <c r="X369" s="125"/>
      <c r="Y369" s="125"/>
      <c r="Z369" s="125"/>
    </row>
    <row r="370" spans="1:26" ht="12.75" customHeight="1" x14ac:dyDescent="0.25">
      <c r="A370" s="125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5"/>
      <c r="X370" s="125"/>
      <c r="Y370" s="125"/>
      <c r="Z370" s="125"/>
    </row>
    <row r="371" spans="1:26" ht="12.75" customHeight="1" x14ac:dyDescent="0.25">
      <c r="A371" s="125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5"/>
      <c r="X371" s="125"/>
      <c r="Y371" s="125"/>
      <c r="Z371" s="125"/>
    </row>
    <row r="372" spans="1:26" ht="12.75" customHeight="1" x14ac:dyDescent="0.25">
      <c r="A372" s="125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5"/>
      <c r="X372" s="125"/>
      <c r="Y372" s="125"/>
      <c r="Z372" s="125"/>
    </row>
    <row r="373" spans="1:26" ht="12.75" customHeight="1" x14ac:dyDescent="0.25">
      <c r="A373" s="125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25"/>
      <c r="Y373" s="125"/>
      <c r="Z373" s="125"/>
    </row>
    <row r="374" spans="1:26" ht="12.75" customHeight="1" x14ac:dyDescent="0.25">
      <c r="A374" s="125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25"/>
      <c r="Y374" s="125"/>
      <c r="Z374" s="125"/>
    </row>
    <row r="375" spans="1:26" ht="12.75" customHeight="1" x14ac:dyDescent="0.25">
      <c r="A375" s="125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25"/>
      <c r="Y375" s="125"/>
      <c r="Z375" s="125"/>
    </row>
    <row r="376" spans="1:26" ht="12.75" customHeight="1" x14ac:dyDescent="0.25">
      <c r="A376" s="125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25"/>
      <c r="Y376" s="125"/>
      <c r="Z376" s="125"/>
    </row>
    <row r="377" spans="1:26" ht="12.75" customHeight="1" x14ac:dyDescent="0.25">
      <c r="A377" s="125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5"/>
      <c r="X377" s="125"/>
      <c r="Y377" s="125"/>
      <c r="Z377" s="125"/>
    </row>
    <row r="378" spans="1:26" ht="12.75" customHeight="1" x14ac:dyDescent="0.25">
      <c r="A378" s="125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25"/>
      <c r="Y378" s="125"/>
      <c r="Z378" s="125"/>
    </row>
    <row r="379" spans="1:26" ht="12.75" customHeight="1" x14ac:dyDescent="0.25">
      <c r="A379" s="125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5"/>
      <c r="X379" s="125"/>
      <c r="Y379" s="125"/>
      <c r="Z379" s="125"/>
    </row>
    <row r="380" spans="1:26" ht="12.75" customHeight="1" x14ac:dyDescent="0.25">
      <c r="A380" s="125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5"/>
      <c r="X380" s="125"/>
      <c r="Y380" s="125"/>
      <c r="Z380" s="125"/>
    </row>
    <row r="381" spans="1:26" ht="12.75" customHeight="1" x14ac:dyDescent="0.25">
      <c r="A381" s="125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5"/>
      <c r="X381" s="125"/>
      <c r="Y381" s="125"/>
      <c r="Z381" s="125"/>
    </row>
    <row r="382" spans="1:26" ht="12.75" customHeight="1" x14ac:dyDescent="0.25">
      <c r="A382" s="125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5"/>
      <c r="X382" s="125"/>
      <c r="Y382" s="125"/>
      <c r="Z382" s="125"/>
    </row>
    <row r="383" spans="1:26" ht="12.75" customHeight="1" x14ac:dyDescent="0.25">
      <c r="A383" s="125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25"/>
      <c r="Y383" s="125"/>
      <c r="Z383" s="125"/>
    </row>
    <row r="384" spans="1:26" ht="12.75" customHeight="1" x14ac:dyDescent="0.25">
      <c r="A384" s="125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</row>
    <row r="385" spans="1:26" ht="12.75" customHeight="1" x14ac:dyDescent="0.25">
      <c r="A385" s="125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</row>
    <row r="386" spans="1:26" ht="12.75" customHeight="1" x14ac:dyDescent="0.25">
      <c r="A386" s="125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</row>
    <row r="387" spans="1:26" ht="12.75" customHeight="1" x14ac:dyDescent="0.25">
      <c r="A387" s="125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25"/>
      <c r="Y387" s="125"/>
      <c r="Z387" s="125"/>
    </row>
    <row r="388" spans="1:26" ht="12.75" customHeight="1" x14ac:dyDescent="0.25">
      <c r="A388" s="125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5"/>
      <c r="Y388" s="125"/>
      <c r="Z388" s="125"/>
    </row>
    <row r="389" spans="1:26" ht="12.75" customHeight="1" x14ac:dyDescent="0.25">
      <c r="A389" s="125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5"/>
      <c r="X389" s="125"/>
      <c r="Y389" s="125"/>
      <c r="Z389" s="125"/>
    </row>
    <row r="390" spans="1:26" ht="12.75" customHeight="1" x14ac:dyDescent="0.25">
      <c r="A390" s="125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</row>
    <row r="391" spans="1:26" ht="12.75" customHeight="1" x14ac:dyDescent="0.25">
      <c r="A391" s="125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5"/>
      <c r="X391" s="125"/>
      <c r="Y391" s="125"/>
      <c r="Z391" s="125"/>
    </row>
    <row r="392" spans="1:26" ht="12.75" customHeight="1" x14ac:dyDescent="0.25">
      <c r="A392" s="125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</row>
    <row r="393" spans="1:26" ht="12.75" customHeight="1" x14ac:dyDescent="0.25">
      <c r="A393" s="125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5"/>
      <c r="X393" s="125"/>
      <c r="Y393" s="125"/>
      <c r="Z393" s="125"/>
    </row>
    <row r="394" spans="1:26" ht="12.75" customHeight="1" x14ac:dyDescent="0.25">
      <c r="A394" s="125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5"/>
      <c r="X394" s="125"/>
      <c r="Y394" s="125"/>
      <c r="Z394" s="125"/>
    </row>
    <row r="395" spans="1:26" ht="12.75" customHeight="1" x14ac:dyDescent="0.25">
      <c r="A395" s="125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5"/>
      <c r="X395" s="125"/>
      <c r="Y395" s="125"/>
      <c r="Z395" s="125"/>
    </row>
    <row r="396" spans="1:26" ht="12.75" customHeight="1" x14ac:dyDescent="0.25">
      <c r="A396" s="125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5"/>
      <c r="X396" s="125"/>
      <c r="Y396" s="125"/>
      <c r="Z396" s="125"/>
    </row>
    <row r="397" spans="1:26" ht="12.75" customHeight="1" x14ac:dyDescent="0.25">
      <c r="A397" s="125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25"/>
      <c r="Y397" s="125"/>
      <c r="Z397" s="125"/>
    </row>
    <row r="398" spans="1:26" ht="12.75" customHeight="1" x14ac:dyDescent="0.25">
      <c r="A398" s="125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5"/>
      <c r="X398" s="125"/>
      <c r="Y398" s="125"/>
      <c r="Z398" s="125"/>
    </row>
    <row r="399" spans="1:26" ht="12.75" customHeight="1" x14ac:dyDescent="0.25">
      <c r="A399" s="125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5"/>
      <c r="X399" s="125"/>
      <c r="Y399" s="125"/>
      <c r="Z399" s="125"/>
    </row>
    <row r="400" spans="1:26" ht="12.75" customHeight="1" x14ac:dyDescent="0.25">
      <c r="A400" s="125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25"/>
      <c r="Y400" s="125"/>
      <c r="Z400" s="125"/>
    </row>
    <row r="401" spans="1:26" ht="12.75" customHeight="1" x14ac:dyDescent="0.25">
      <c r="A401" s="125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5"/>
      <c r="X401" s="125"/>
      <c r="Y401" s="125"/>
      <c r="Z401" s="125"/>
    </row>
    <row r="402" spans="1:26" ht="12.75" customHeight="1" x14ac:dyDescent="0.25">
      <c r="A402" s="125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5"/>
      <c r="X402" s="125"/>
      <c r="Y402" s="125"/>
      <c r="Z402" s="125"/>
    </row>
    <row r="403" spans="1:26" ht="12.75" customHeight="1" x14ac:dyDescent="0.25">
      <c r="A403" s="125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25"/>
      <c r="Y403" s="125"/>
      <c r="Z403" s="125"/>
    </row>
    <row r="404" spans="1:26" ht="12.75" customHeight="1" x14ac:dyDescent="0.25">
      <c r="A404" s="125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25"/>
      <c r="Y404" s="125"/>
      <c r="Z404" s="125"/>
    </row>
    <row r="405" spans="1:26" ht="12.75" customHeight="1" x14ac:dyDescent="0.25">
      <c r="A405" s="125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25"/>
      <c r="Y405" s="125"/>
      <c r="Z405" s="125"/>
    </row>
    <row r="406" spans="1:26" ht="12.75" customHeight="1" x14ac:dyDescent="0.25">
      <c r="A406" s="125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5"/>
      <c r="X406" s="125"/>
      <c r="Y406" s="125"/>
      <c r="Z406" s="125"/>
    </row>
    <row r="407" spans="1:26" ht="12.75" customHeight="1" x14ac:dyDescent="0.25">
      <c r="A407" s="125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5"/>
      <c r="X407" s="125"/>
      <c r="Y407" s="125"/>
      <c r="Z407" s="125"/>
    </row>
    <row r="408" spans="1:26" ht="12.75" customHeight="1" x14ac:dyDescent="0.25">
      <c r="A408" s="125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5"/>
      <c r="X408" s="125"/>
      <c r="Y408" s="125"/>
      <c r="Z408" s="125"/>
    </row>
    <row r="409" spans="1:26" ht="12.75" customHeight="1" x14ac:dyDescent="0.25">
      <c r="A409" s="125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25"/>
      <c r="Y409" s="125"/>
      <c r="Z409" s="125"/>
    </row>
    <row r="410" spans="1:26" ht="12.75" customHeight="1" x14ac:dyDescent="0.25">
      <c r="A410" s="125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25"/>
      <c r="Y410" s="125"/>
      <c r="Z410" s="125"/>
    </row>
    <row r="411" spans="1:26" ht="12.75" customHeight="1" x14ac:dyDescent="0.25">
      <c r="A411" s="125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25"/>
      <c r="Y411" s="125"/>
      <c r="Z411" s="125"/>
    </row>
    <row r="412" spans="1:26" ht="12.75" customHeight="1" x14ac:dyDescent="0.25">
      <c r="A412" s="125"/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25"/>
      <c r="Y412" s="125"/>
      <c r="Z412" s="125"/>
    </row>
    <row r="413" spans="1:26" ht="12.75" customHeight="1" x14ac:dyDescent="0.25">
      <c r="A413" s="125"/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5"/>
      <c r="X413" s="125"/>
      <c r="Y413" s="125"/>
      <c r="Z413" s="125"/>
    </row>
    <row r="414" spans="1:26" ht="12.75" customHeight="1" x14ac:dyDescent="0.25">
      <c r="A414" s="125"/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5"/>
      <c r="X414" s="125"/>
      <c r="Y414" s="125"/>
      <c r="Z414" s="125"/>
    </row>
    <row r="415" spans="1:26" ht="12.75" customHeight="1" x14ac:dyDescent="0.25">
      <c r="A415" s="125"/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25"/>
      <c r="Y415" s="125"/>
      <c r="Z415" s="125"/>
    </row>
    <row r="416" spans="1:26" ht="12.75" customHeight="1" x14ac:dyDescent="0.25">
      <c r="A416" s="125"/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5"/>
      <c r="X416" s="125"/>
      <c r="Y416" s="125"/>
      <c r="Z416" s="125"/>
    </row>
    <row r="417" spans="1:26" ht="12.75" customHeight="1" x14ac:dyDescent="0.25">
      <c r="A417" s="125"/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5"/>
      <c r="X417" s="125"/>
      <c r="Y417" s="125"/>
      <c r="Z417" s="125"/>
    </row>
    <row r="418" spans="1:26" ht="12.75" customHeight="1" x14ac:dyDescent="0.25">
      <c r="A418" s="125"/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5"/>
      <c r="X418" s="125"/>
      <c r="Y418" s="125"/>
      <c r="Z418" s="125"/>
    </row>
    <row r="419" spans="1:26" ht="12.75" customHeight="1" x14ac:dyDescent="0.25">
      <c r="A419" s="125"/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5"/>
      <c r="X419" s="125"/>
      <c r="Y419" s="125"/>
      <c r="Z419" s="125"/>
    </row>
    <row r="420" spans="1:26" ht="12.75" customHeight="1" x14ac:dyDescent="0.25">
      <c r="A420" s="125"/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5"/>
      <c r="X420" s="125"/>
      <c r="Y420" s="125"/>
      <c r="Z420" s="125"/>
    </row>
    <row r="421" spans="1:26" ht="12.75" customHeight="1" x14ac:dyDescent="0.25">
      <c r="A421" s="125"/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5"/>
      <c r="X421" s="125"/>
      <c r="Y421" s="125"/>
      <c r="Z421" s="125"/>
    </row>
    <row r="422" spans="1:26" ht="12.75" customHeight="1" x14ac:dyDescent="0.25">
      <c r="A422" s="125"/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</row>
    <row r="423" spans="1:26" ht="12.75" customHeight="1" x14ac:dyDescent="0.25">
      <c r="A423" s="125"/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</row>
    <row r="424" spans="1:26" ht="12.75" customHeight="1" x14ac:dyDescent="0.25">
      <c r="A424" s="125"/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</row>
    <row r="425" spans="1:26" ht="12.75" customHeight="1" x14ac:dyDescent="0.25">
      <c r="A425" s="125"/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</row>
    <row r="426" spans="1:26" ht="12.75" customHeight="1" x14ac:dyDescent="0.25">
      <c r="A426" s="125"/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</row>
    <row r="427" spans="1:26" ht="12.75" customHeight="1" x14ac:dyDescent="0.25">
      <c r="A427" s="125"/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</row>
    <row r="428" spans="1:26" ht="12.75" customHeight="1" x14ac:dyDescent="0.25">
      <c r="A428" s="125"/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</row>
    <row r="429" spans="1:26" ht="12.75" customHeight="1" x14ac:dyDescent="0.25">
      <c r="A429" s="125"/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</row>
    <row r="430" spans="1:26" ht="12.75" customHeight="1" x14ac:dyDescent="0.25">
      <c r="A430" s="125"/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</row>
    <row r="431" spans="1:26" ht="12.75" customHeight="1" x14ac:dyDescent="0.25">
      <c r="A431" s="125"/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</row>
    <row r="432" spans="1:26" ht="12.75" customHeight="1" x14ac:dyDescent="0.25">
      <c r="A432" s="125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</row>
    <row r="433" spans="1:26" ht="12.75" customHeight="1" x14ac:dyDescent="0.25">
      <c r="A433" s="125"/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25"/>
      <c r="Y433" s="125"/>
      <c r="Z433" s="125"/>
    </row>
    <row r="434" spans="1:26" ht="12.75" customHeight="1" x14ac:dyDescent="0.25">
      <c r="A434" s="125"/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25"/>
      <c r="Y434" s="125"/>
      <c r="Z434" s="125"/>
    </row>
    <row r="435" spans="1:26" ht="12.75" customHeight="1" x14ac:dyDescent="0.25">
      <c r="A435" s="125"/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</row>
    <row r="436" spans="1:26" ht="12.75" customHeight="1" x14ac:dyDescent="0.25">
      <c r="A436" s="125"/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</row>
    <row r="437" spans="1:26" ht="12.75" customHeight="1" x14ac:dyDescent="0.25">
      <c r="A437" s="125"/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</row>
    <row r="438" spans="1:26" ht="12.75" customHeight="1" x14ac:dyDescent="0.25">
      <c r="A438" s="125"/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</row>
    <row r="439" spans="1:26" ht="12.75" customHeight="1" x14ac:dyDescent="0.25">
      <c r="A439" s="125"/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25"/>
      <c r="Y439" s="125"/>
      <c r="Z439" s="125"/>
    </row>
    <row r="440" spans="1:26" ht="12.75" customHeight="1" x14ac:dyDescent="0.25">
      <c r="A440" s="125"/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25"/>
      <c r="Y440" s="125"/>
      <c r="Z440" s="125"/>
    </row>
    <row r="441" spans="1:26" ht="12.75" customHeight="1" x14ac:dyDescent="0.25">
      <c r="A441" s="125"/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25"/>
      <c r="Y441" s="125"/>
      <c r="Z441" s="125"/>
    </row>
    <row r="442" spans="1:26" ht="12.75" customHeight="1" x14ac:dyDescent="0.25">
      <c r="A442" s="125"/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5"/>
      <c r="X442" s="125"/>
      <c r="Y442" s="125"/>
      <c r="Z442" s="125"/>
    </row>
    <row r="443" spans="1:26" ht="12.75" customHeight="1" x14ac:dyDescent="0.25">
      <c r="A443" s="125"/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25"/>
      <c r="Y443" s="125"/>
      <c r="Z443" s="125"/>
    </row>
    <row r="444" spans="1:26" ht="12.75" customHeight="1" x14ac:dyDescent="0.25">
      <c r="A444" s="125"/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5"/>
      <c r="X444" s="125"/>
      <c r="Y444" s="125"/>
      <c r="Z444" s="125"/>
    </row>
    <row r="445" spans="1:26" ht="12.75" customHeight="1" x14ac:dyDescent="0.25">
      <c r="A445" s="125"/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5"/>
      <c r="X445" s="125"/>
      <c r="Y445" s="125"/>
      <c r="Z445" s="125"/>
    </row>
    <row r="446" spans="1:26" ht="12.75" customHeight="1" x14ac:dyDescent="0.25">
      <c r="A446" s="125"/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5"/>
      <c r="X446" s="125"/>
      <c r="Y446" s="125"/>
      <c r="Z446" s="125"/>
    </row>
    <row r="447" spans="1:26" ht="12.75" customHeight="1" x14ac:dyDescent="0.25">
      <c r="A447" s="125"/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5"/>
      <c r="X447" s="125"/>
      <c r="Y447" s="125"/>
      <c r="Z447" s="125"/>
    </row>
    <row r="448" spans="1:26" ht="12.75" customHeight="1" x14ac:dyDescent="0.25">
      <c r="A448" s="125"/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Z448" s="125"/>
    </row>
    <row r="449" spans="1:26" ht="12.75" customHeight="1" x14ac:dyDescent="0.25">
      <c r="A449" s="125"/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5"/>
      <c r="X449" s="125"/>
      <c r="Y449" s="125"/>
      <c r="Z449" s="125"/>
    </row>
    <row r="450" spans="1:26" ht="12.75" customHeight="1" x14ac:dyDescent="0.25">
      <c r="A450" s="125"/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5"/>
      <c r="X450" s="125"/>
      <c r="Y450" s="125"/>
      <c r="Z450" s="125"/>
    </row>
    <row r="451" spans="1:26" ht="12.75" customHeight="1" x14ac:dyDescent="0.25">
      <c r="A451" s="125"/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5"/>
      <c r="X451" s="125"/>
      <c r="Y451" s="125"/>
      <c r="Z451" s="125"/>
    </row>
    <row r="452" spans="1:26" ht="12.75" customHeight="1" x14ac:dyDescent="0.25">
      <c r="A452" s="125"/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5"/>
      <c r="X452" s="125"/>
      <c r="Y452" s="125"/>
      <c r="Z452" s="125"/>
    </row>
    <row r="453" spans="1:26" ht="12.75" customHeight="1" x14ac:dyDescent="0.25">
      <c r="A453" s="125"/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25"/>
      <c r="Y453" s="125"/>
      <c r="Z453" s="125"/>
    </row>
    <row r="454" spans="1:26" ht="12.75" customHeight="1" x14ac:dyDescent="0.25">
      <c r="A454" s="125"/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25"/>
      <c r="Y454" s="125"/>
      <c r="Z454" s="125"/>
    </row>
    <row r="455" spans="1:26" ht="12.75" customHeight="1" x14ac:dyDescent="0.25">
      <c r="A455" s="125"/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5"/>
      <c r="X455" s="125"/>
      <c r="Y455" s="125"/>
      <c r="Z455" s="125"/>
    </row>
    <row r="456" spans="1:26" ht="12.75" customHeight="1" x14ac:dyDescent="0.25">
      <c r="A456" s="125"/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5"/>
      <c r="X456" s="125"/>
      <c r="Y456" s="125"/>
      <c r="Z456" s="125"/>
    </row>
    <row r="457" spans="1:26" ht="12.75" customHeight="1" x14ac:dyDescent="0.25">
      <c r="A457" s="125"/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5"/>
      <c r="X457" s="125"/>
      <c r="Y457" s="125"/>
      <c r="Z457" s="125"/>
    </row>
    <row r="458" spans="1:26" ht="12.75" customHeight="1" x14ac:dyDescent="0.25">
      <c r="A458" s="125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5"/>
      <c r="X458" s="125"/>
      <c r="Y458" s="125"/>
      <c r="Z458" s="125"/>
    </row>
    <row r="459" spans="1:26" ht="12.75" customHeight="1" x14ac:dyDescent="0.25">
      <c r="A459" s="125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25"/>
      <c r="Y459" s="125"/>
      <c r="Z459" s="125"/>
    </row>
    <row r="460" spans="1:26" ht="12.75" customHeight="1" x14ac:dyDescent="0.25">
      <c r="A460" s="125"/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5"/>
      <c r="X460" s="125"/>
      <c r="Y460" s="125"/>
      <c r="Z460" s="125"/>
    </row>
    <row r="461" spans="1:26" ht="12.75" customHeight="1" x14ac:dyDescent="0.25">
      <c r="A461" s="125"/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5"/>
      <c r="X461" s="125"/>
      <c r="Y461" s="125"/>
      <c r="Z461" s="125"/>
    </row>
    <row r="462" spans="1:26" ht="12.75" customHeight="1" x14ac:dyDescent="0.25">
      <c r="A462" s="125"/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5"/>
      <c r="X462" s="125"/>
      <c r="Y462" s="125"/>
      <c r="Z462" s="125"/>
    </row>
    <row r="463" spans="1:26" ht="12.75" customHeight="1" x14ac:dyDescent="0.25">
      <c r="A463" s="125"/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5"/>
      <c r="X463" s="125"/>
      <c r="Y463" s="125"/>
      <c r="Z463" s="125"/>
    </row>
    <row r="464" spans="1:26" ht="12.75" customHeight="1" x14ac:dyDescent="0.25">
      <c r="A464" s="125"/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5"/>
      <c r="X464" s="125"/>
      <c r="Y464" s="125"/>
      <c r="Z464" s="125"/>
    </row>
    <row r="465" spans="1:26" ht="12.75" customHeight="1" x14ac:dyDescent="0.25">
      <c r="A465" s="125"/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5"/>
      <c r="X465" s="125"/>
      <c r="Y465" s="125"/>
      <c r="Z465" s="125"/>
    </row>
    <row r="466" spans="1:26" ht="12.75" customHeight="1" x14ac:dyDescent="0.25">
      <c r="A466" s="125"/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5"/>
      <c r="X466" s="125"/>
      <c r="Y466" s="125"/>
      <c r="Z466" s="125"/>
    </row>
    <row r="467" spans="1:26" ht="12.75" customHeight="1" x14ac:dyDescent="0.25">
      <c r="A467" s="125"/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25"/>
      <c r="Y467" s="125"/>
      <c r="Z467" s="125"/>
    </row>
    <row r="468" spans="1:26" ht="12.75" customHeight="1" x14ac:dyDescent="0.25">
      <c r="A468" s="125"/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</row>
    <row r="469" spans="1:26" ht="12.75" customHeight="1" x14ac:dyDescent="0.25">
      <c r="A469" s="125"/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25"/>
      <c r="Y469" s="125"/>
      <c r="Z469" s="125"/>
    </row>
    <row r="470" spans="1:26" ht="12.75" customHeight="1" x14ac:dyDescent="0.25">
      <c r="A470" s="125"/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25"/>
      <c r="Y470" s="125"/>
      <c r="Z470" s="125"/>
    </row>
    <row r="471" spans="1:26" ht="12.75" customHeight="1" x14ac:dyDescent="0.25">
      <c r="A471" s="125"/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25"/>
      <c r="Y471" s="125"/>
      <c r="Z471" s="125"/>
    </row>
    <row r="472" spans="1:26" ht="12.75" customHeight="1" x14ac:dyDescent="0.25">
      <c r="A472" s="125"/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25"/>
      <c r="Y472" s="125"/>
      <c r="Z472" s="125"/>
    </row>
    <row r="473" spans="1:26" ht="12.75" customHeight="1" x14ac:dyDescent="0.25">
      <c r="A473" s="125"/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25"/>
      <c r="Y473" s="125"/>
      <c r="Z473" s="125"/>
    </row>
    <row r="474" spans="1:26" ht="12.75" customHeight="1" x14ac:dyDescent="0.25">
      <c r="A474" s="125"/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25"/>
      <c r="Y474" s="125"/>
      <c r="Z474" s="125"/>
    </row>
    <row r="475" spans="1:26" ht="12.75" customHeight="1" x14ac:dyDescent="0.25">
      <c r="A475" s="125"/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25"/>
      <c r="Y475" s="125"/>
      <c r="Z475" s="125"/>
    </row>
    <row r="476" spans="1:26" ht="12.75" customHeight="1" x14ac:dyDescent="0.25">
      <c r="A476" s="125"/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25"/>
      <c r="Y476" s="125"/>
      <c r="Z476" s="125"/>
    </row>
    <row r="477" spans="1:26" ht="12.75" customHeight="1" x14ac:dyDescent="0.25">
      <c r="A477" s="125"/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25"/>
      <c r="Y477" s="125"/>
      <c r="Z477" s="125"/>
    </row>
    <row r="478" spans="1:26" ht="12.75" customHeight="1" x14ac:dyDescent="0.25">
      <c r="A478" s="125"/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25"/>
      <c r="Y478" s="125"/>
      <c r="Z478" s="125"/>
    </row>
    <row r="479" spans="1:26" ht="12.75" customHeight="1" x14ac:dyDescent="0.25">
      <c r="A479" s="125"/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  <c r="Z479" s="125"/>
    </row>
    <row r="480" spans="1:26" ht="12.75" customHeight="1" x14ac:dyDescent="0.25">
      <c r="A480" s="125"/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25"/>
      <c r="Y480" s="125"/>
      <c r="Z480" s="125"/>
    </row>
    <row r="481" spans="1:26" ht="12.75" customHeight="1" x14ac:dyDescent="0.25">
      <c r="A481" s="125"/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5"/>
      <c r="X481" s="125"/>
      <c r="Y481" s="125"/>
      <c r="Z481" s="125"/>
    </row>
    <row r="482" spans="1:26" ht="12.75" customHeight="1" x14ac:dyDescent="0.25">
      <c r="A482" s="125"/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5"/>
      <c r="X482" s="125"/>
      <c r="Y482" s="125"/>
      <c r="Z482" s="125"/>
    </row>
    <row r="483" spans="1:26" ht="12.75" customHeight="1" x14ac:dyDescent="0.25">
      <c r="A483" s="125"/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  <c r="Z483" s="125"/>
    </row>
    <row r="484" spans="1:26" ht="12.75" customHeight="1" x14ac:dyDescent="0.25">
      <c r="A484" s="125"/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5"/>
      <c r="X484" s="125"/>
      <c r="Y484" s="125"/>
      <c r="Z484" s="125"/>
    </row>
    <row r="485" spans="1:26" ht="12.75" customHeight="1" x14ac:dyDescent="0.25">
      <c r="A485" s="125"/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5"/>
      <c r="X485" s="125"/>
      <c r="Y485" s="125"/>
      <c r="Z485" s="125"/>
    </row>
    <row r="486" spans="1:26" ht="12.75" customHeight="1" x14ac:dyDescent="0.25">
      <c r="A486" s="125"/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5"/>
      <c r="X486" s="125"/>
      <c r="Y486" s="125"/>
      <c r="Z486" s="125"/>
    </row>
    <row r="487" spans="1:26" ht="12.75" customHeight="1" x14ac:dyDescent="0.25">
      <c r="A487" s="125"/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5"/>
      <c r="X487" s="125"/>
      <c r="Y487" s="125"/>
      <c r="Z487" s="125"/>
    </row>
    <row r="488" spans="1:26" ht="12.75" customHeight="1" x14ac:dyDescent="0.25">
      <c r="A488" s="125"/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25"/>
      <c r="Y488" s="125"/>
      <c r="Z488" s="125"/>
    </row>
    <row r="489" spans="1:26" ht="12.75" customHeight="1" x14ac:dyDescent="0.25">
      <c r="A489" s="125"/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5"/>
      <c r="X489" s="125"/>
      <c r="Y489" s="125"/>
      <c r="Z489" s="125"/>
    </row>
    <row r="490" spans="1:26" ht="12.75" customHeight="1" x14ac:dyDescent="0.25">
      <c r="A490" s="125"/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5"/>
      <c r="X490" s="125"/>
      <c r="Y490" s="125"/>
      <c r="Z490" s="125"/>
    </row>
    <row r="491" spans="1:26" ht="12.75" customHeight="1" x14ac:dyDescent="0.25">
      <c r="A491" s="125"/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25"/>
      <c r="Y491" s="125"/>
      <c r="Z491" s="125"/>
    </row>
    <row r="492" spans="1:26" ht="12.75" customHeight="1" x14ac:dyDescent="0.25">
      <c r="A492" s="125"/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25"/>
      <c r="Y492" s="125"/>
      <c r="Z492" s="125"/>
    </row>
    <row r="493" spans="1:26" ht="12.75" customHeight="1" x14ac:dyDescent="0.25">
      <c r="A493" s="125"/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25"/>
      <c r="Y493" s="125"/>
      <c r="Z493" s="125"/>
    </row>
    <row r="494" spans="1:26" ht="12.75" customHeight="1" x14ac:dyDescent="0.25">
      <c r="A494" s="125"/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25"/>
      <c r="Y494" s="125"/>
      <c r="Z494" s="125"/>
    </row>
    <row r="495" spans="1:26" ht="12.75" customHeight="1" x14ac:dyDescent="0.25">
      <c r="A495" s="125"/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5"/>
      <c r="X495" s="125"/>
      <c r="Y495" s="125"/>
      <c r="Z495" s="125"/>
    </row>
    <row r="496" spans="1:26" ht="12.75" customHeight="1" x14ac:dyDescent="0.25">
      <c r="A496" s="125"/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5"/>
      <c r="X496" s="125"/>
      <c r="Y496" s="125"/>
      <c r="Z496" s="125"/>
    </row>
    <row r="497" spans="1:26" ht="12.75" customHeight="1" x14ac:dyDescent="0.25">
      <c r="A497" s="125"/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5"/>
      <c r="X497" s="125"/>
      <c r="Y497" s="125"/>
      <c r="Z497" s="125"/>
    </row>
    <row r="498" spans="1:26" ht="12.75" customHeight="1" x14ac:dyDescent="0.25">
      <c r="A498" s="125"/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5"/>
      <c r="X498" s="125"/>
      <c r="Y498" s="125"/>
      <c r="Z498" s="125"/>
    </row>
    <row r="499" spans="1:26" ht="12.75" customHeight="1" x14ac:dyDescent="0.25">
      <c r="A499" s="125"/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5"/>
      <c r="X499" s="125"/>
      <c r="Y499" s="125"/>
      <c r="Z499" s="125"/>
    </row>
    <row r="500" spans="1:26" ht="12.75" customHeight="1" x14ac:dyDescent="0.25">
      <c r="A500" s="125"/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5"/>
      <c r="X500" s="125"/>
      <c r="Y500" s="125"/>
      <c r="Z500" s="125"/>
    </row>
    <row r="501" spans="1:26" ht="12.75" customHeight="1" x14ac:dyDescent="0.25">
      <c r="A501" s="125"/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5"/>
      <c r="X501" s="125"/>
      <c r="Y501" s="125"/>
      <c r="Z501" s="125"/>
    </row>
    <row r="502" spans="1:26" ht="12.75" customHeight="1" x14ac:dyDescent="0.25">
      <c r="A502" s="125"/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5"/>
      <c r="X502" s="125"/>
      <c r="Y502" s="125"/>
      <c r="Z502" s="125"/>
    </row>
    <row r="503" spans="1:26" ht="12.75" customHeight="1" x14ac:dyDescent="0.25">
      <c r="A503" s="125"/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5"/>
      <c r="X503" s="125"/>
      <c r="Y503" s="125"/>
      <c r="Z503" s="125"/>
    </row>
    <row r="504" spans="1:26" ht="12.75" customHeight="1" x14ac:dyDescent="0.25">
      <c r="A504" s="125"/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5"/>
      <c r="X504" s="125"/>
      <c r="Y504" s="125"/>
      <c r="Z504" s="125"/>
    </row>
    <row r="505" spans="1:26" ht="12.75" customHeight="1" x14ac:dyDescent="0.25">
      <c r="A505" s="125"/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5"/>
      <c r="X505" s="125"/>
      <c r="Y505" s="125"/>
      <c r="Z505" s="125"/>
    </row>
    <row r="506" spans="1:26" ht="12.75" customHeight="1" x14ac:dyDescent="0.25">
      <c r="A506" s="125"/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25"/>
      <c r="Y506" s="125"/>
      <c r="Z506" s="125"/>
    </row>
    <row r="507" spans="1:26" ht="12.75" customHeight="1" x14ac:dyDescent="0.25">
      <c r="A507" s="125"/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5"/>
      <c r="X507" s="125"/>
      <c r="Y507" s="125"/>
      <c r="Z507" s="125"/>
    </row>
    <row r="508" spans="1:26" ht="12.75" customHeight="1" x14ac:dyDescent="0.25">
      <c r="A508" s="125"/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5"/>
      <c r="X508" s="125"/>
      <c r="Y508" s="125"/>
      <c r="Z508" s="125"/>
    </row>
    <row r="509" spans="1:26" ht="12.75" customHeight="1" x14ac:dyDescent="0.25">
      <c r="A509" s="125"/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5"/>
      <c r="X509" s="125"/>
      <c r="Y509" s="125"/>
      <c r="Z509" s="125"/>
    </row>
    <row r="510" spans="1:26" ht="12.75" customHeight="1" x14ac:dyDescent="0.25">
      <c r="A510" s="125"/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5"/>
      <c r="X510" s="125"/>
      <c r="Y510" s="125"/>
      <c r="Z510" s="125"/>
    </row>
    <row r="511" spans="1:26" ht="12.75" customHeight="1" x14ac:dyDescent="0.25">
      <c r="A511" s="125"/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25"/>
      <c r="Y511" s="125"/>
      <c r="Z511" s="125"/>
    </row>
    <row r="512" spans="1:26" ht="12.75" customHeight="1" x14ac:dyDescent="0.25">
      <c r="A512" s="125"/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25"/>
      <c r="Y512" s="125"/>
      <c r="Z512" s="125"/>
    </row>
    <row r="513" spans="1:26" ht="12.75" customHeight="1" x14ac:dyDescent="0.25">
      <c r="A513" s="125"/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25"/>
      <c r="Y513" s="125"/>
      <c r="Z513" s="125"/>
    </row>
    <row r="514" spans="1:26" ht="12.75" customHeight="1" x14ac:dyDescent="0.25">
      <c r="A514" s="125"/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5"/>
      <c r="X514" s="125"/>
      <c r="Y514" s="125"/>
      <c r="Z514" s="125"/>
    </row>
    <row r="515" spans="1:26" ht="12.75" customHeight="1" x14ac:dyDescent="0.25">
      <c r="A515" s="125"/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5"/>
      <c r="X515" s="125"/>
      <c r="Y515" s="125"/>
      <c r="Z515" s="125"/>
    </row>
    <row r="516" spans="1:26" ht="12.75" customHeight="1" x14ac:dyDescent="0.25">
      <c r="A516" s="125"/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5"/>
      <c r="X516" s="125"/>
      <c r="Y516" s="125"/>
      <c r="Z516" s="125"/>
    </row>
    <row r="517" spans="1:26" ht="12.75" customHeight="1" x14ac:dyDescent="0.25">
      <c r="A517" s="125"/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5"/>
      <c r="X517" s="125"/>
      <c r="Y517" s="125"/>
      <c r="Z517" s="125"/>
    </row>
    <row r="518" spans="1:26" ht="12.75" customHeight="1" x14ac:dyDescent="0.25">
      <c r="A518" s="125"/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5"/>
      <c r="X518" s="125"/>
      <c r="Y518" s="125"/>
      <c r="Z518" s="125"/>
    </row>
    <row r="519" spans="1:26" ht="12.75" customHeight="1" x14ac:dyDescent="0.25">
      <c r="A519" s="125"/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5"/>
      <c r="X519" s="125"/>
      <c r="Y519" s="125"/>
      <c r="Z519" s="125"/>
    </row>
    <row r="520" spans="1:26" ht="12.75" customHeight="1" x14ac:dyDescent="0.25">
      <c r="A520" s="125"/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5"/>
      <c r="X520" s="125"/>
      <c r="Y520" s="125"/>
      <c r="Z520" s="125"/>
    </row>
    <row r="521" spans="1:26" ht="12.75" customHeight="1" x14ac:dyDescent="0.25">
      <c r="A521" s="125"/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5"/>
      <c r="X521" s="125"/>
      <c r="Y521" s="125"/>
      <c r="Z521" s="125"/>
    </row>
    <row r="522" spans="1:26" ht="12.75" customHeight="1" x14ac:dyDescent="0.25">
      <c r="A522" s="125"/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5"/>
      <c r="X522" s="125"/>
      <c r="Y522" s="125"/>
      <c r="Z522" s="125"/>
    </row>
    <row r="523" spans="1:26" ht="12.75" customHeight="1" x14ac:dyDescent="0.25">
      <c r="A523" s="125"/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5"/>
      <c r="X523" s="125"/>
      <c r="Y523" s="125"/>
      <c r="Z523" s="125"/>
    </row>
    <row r="524" spans="1:26" ht="12.75" customHeight="1" x14ac:dyDescent="0.25">
      <c r="A524" s="125"/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5"/>
      <c r="X524" s="125"/>
      <c r="Y524" s="125"/>
      <c r="Z524" s="125"/>
    </row>
    <row r="525" spans="1:26" ht="12.75" customHeight="1" x14ac:dyDescent="0.25">
      <c r="A525" s="125"/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5"/>
      <c r="X525" s="125"/>
      <c r="Y525" s="125"/>
      <c r="Z525" s="125"/>
    </row>
    <row r="526" spans="1:26" ht="12.75" customHeight="1" x14ac:dyDescent="0.25">
      <c r="A526" s="125"/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5"/>
      <c r="X526" s="125"/>
      <c r="Y526" s="125"/>
      <c r="Z526" s="125"/>
    </row>
    <row r="527" spans="1:26" ht="12.75" customHeight="1" x14ac:dyDescent="0.25">
      <c r="A527" s="125"/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5"/>
      <c r="X527" s="125"/>
      <c r="Y527" s="125"/>
      <c r="Z527" s="125"/>
    </row>
    <row r="528" spans="1:26" ht="12.75" customHeight="1" x14ac:dyDescent="0.25">
      <c r="A528" s="125"/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5"/>
      <c r="X528" s="125"/>
      <c r="Y528" s="125"/>
      <c r="Z528" s="125"/>
    </row>
    <row r="529" spans="1:26" ht="12.75" customHeight="1" x14ac:dyDescent="0.25">
      <c r="A529" s="125"/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5"/>
      <c r="X529" s="125"/>
      <c r="Y529" s="125"/>
      <c r="Z529" s="125"/>
    </row>
    <row r="530" spans="1:26" ht="12.75" customHeight="1" x14ac:dyDescent="0.25">
      <c r="A530" s="125"/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5"/>
      <c r="X530" s="125"/>
      <c r="Y530" s="125"/>
      <c r="Z530" s="125"/>
    </row>
    <row r="531" spans="1:26" ht="12.75" customHeight="1" x14ac:dyDescent="0.25">
      <c r="A531" s="125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5"/>
      <c r="X531" s="125"/>
      <c r="Y531" s="125"/>
      <c r="Z531" s="125"/>
    </row>
    <row r="532" spans="1:26" ht="12.75" customHeight="1" x14ac:dyDescent="0.25">
      <c r="A532" s="125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25"/>
      <c r="Y532" s="125"/>
      <c r="Z532" s="125"/>
    </row>
    <row r="533" spans="1:26" ht="12.75" customHeight="1" x14ac:dyDescent="0.25">
      <c r="A533" s="125"/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5"/>
      <c r="X533" s="125"/>
      <c r="Y533" s="125"/>
      <c r="Z533" s="125"/>
    </row>
    <row r="534" spans="1:26" ht="12.75" customHeight="1" x14ac:dyDescent="0.25">
      <c r="A534" s="125"/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5"/>
      <c r="X534" s="125"/>
      <c r="Y534" s="125"/>
      <c r="Z534" s="125"/>
    </row>
    <row r="535" spans="1:26" ht="12.75" customHeight="1" x14ac:dyDescent="0.25">
      <c r="A535" s="125"/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5"/>
      <c r="X535" s="125"/>
      <c r="Y535" s="125"/>
      <c r="Z535" s="125"/>
    </row>
    <row r="536" spans="1:26" ht="12.75" customHeight="1" x14ac:dyDescent="0.25">
      <c r="A536" s="125"/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5"/>
      <c r="X536" s="125"/>
      <c r="Y536" s="125"/>
      <c r="Z536" s="125"/>
    </row>
    <row r="537" spans="1:26" ht="12.75" customHeight="1" x14ac:dyDescent="0.25">
      <c r="A537" s="125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5"/>
      <c r="X537" s="125"/>
      <c r="Y537" s="125"/>
      <c r="Z537" s="125"/>
    </row>
    <row r="538" spans="1:26" ht="12.75" customHeight="1" x14ac:dyDescent="0.25">
      <c r="A538" s="125"/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5"/>
      <c r="X538" s="125"/>
      <c r="Y538" s="125"/>
      <c r="Z538" s="125"/>
    </row>
    <row r="539" spans="1:26" ht="12.75" customHeight="1" x14ac:dyDescent="0.25">
      <c r="A539" s="125"/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5"/>
      <c r="X539" s="125"/>
      <c r="Y539" s="125"/>
      <c r="Z539" s="125"/>
    </row>
    <row r="540" spans="1:26" ht="12.75" customHeight="1" x14ac:dyDescent="0.25">
      <c r="A540" s="125"/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5"/>
      <c r="X540" s="125"/>
      <c r="Y540" s="125"/>
      <c r="Z540" s="125"/>
    </row>
    <row r="541" spans="1:26" ht="12.75" customHeight="1" x14ac:dyDescent="0.25">
      <c r="A541" s="125"/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</row>
    <row r="542" spans="1:26" ht="12.75" customHeight="1" x14ac:dyDescent="0.25">
      <c r="A542" s="125"/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</row>
    <row r="543" spans="1:26" ht="12.75" customHeight="1" x14ac:dyDescent="0.25">
      <c r="A543" s="125"/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</row>
    <row r="544" spans="1:26" ht="12.75" customHeight="1" x14ac:dyDescent="0.25">
      <c r="A544" s="125"/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5"/>
      <c r="X544" s="125"/>
      <c r="Y544" s="125"/>
      <c r="Z544" s="125"/>
    </row>
    <row r="545" spans="1:26" ht="12.75" customHeight="1" x14ac:dyDescent="0.25">
      <c r="A545" s="125"/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5"/>
      <c r="X545" s="125"/>
      <c r="Y545" s="125"/>
      <c r="Z545" s="125"/>
    </row>
    <row r="546" spans="1:26" ht="12.75" customHeight="1" x14ac:dyDescent="0.25">
      <c r="A546" s="125"/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5"/>
      <c r="X546" s="125"/>
      <c r="Y546" s="125"/>
      <c r="Z546" s="125"/>
    </row>
    <row r="547" spans="1:26" ht="12.75" customHeight="1" x14ac:dyDescent="0.25">
      <c r="A547" s="125"/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25"/>
      <c r="Y547" s="125"/>
      <c r="Z547" s="125"/>
    </row>
    <row r="548" spans="1:26" ht="12.75" customHeight="1" x14ac:dyDescent="0.25">
      <c r="A548" s="125"/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</row>
    <row r="549" spans="1:26" ht="12.75" customHeight="1" x14ac:dyDescent="0.25">
      <c r="A549" s="125"/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5"/>
      <c r="X549" s="125"/>
      <c r="Y549" s="125"/>
      <c r="Z549" s="125"/>
    </row>
    <row r="550" spans="1:26" ht="12.75" customHeight="1" x14ac:dyDescent="0.25">
      <c r="A550" s="125"/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5"/>
      <c r="X550" s="125"/>
      <c r="Y550" s="125"/>
      <c r="Z550" s="125"/>
    </row>
    <row r="551" spans="1:26" ht="12.75" customHeight="1" x14ac:dyDescent="0.25">
      <c r="A551" s="125"/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5"/>
      <c r="X551" s="125"/>
      <c r="Y551" s="125"/>
      <c r="Z551" s="125"/>
    </row>
    <row r="552" spans="1:26" ht="12.75" customHeight="1" x14ac:dyDescent="0.25">
      <c r="A552" s="125"/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5"/>
      <c r="X552" s="125"/>
      <c r="Y552" s="125"/>
      <c r="Z552" s="125"/>
    </row>
    <row r="553" spans="1:26" ht="12.75" customHeight="1" x14ac:dyDescent="0.25">
      <c r="A553" s="125"/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5"/>
      <c r="X553" s="125"/>
      <c r="Y553" s="125"/>
      <c r="Z553" s="125"/>
    </row>
    <row r="554" spans="1:26" ht="12.75" customHeight="1" x14ac:dyDescent="0.25">
      <c r="A554" s="125"/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5"/>
      <c r="X554" s="125"/>
      <c r="Y554" s="125"/>
      <c r="Z554" s="125"/>
    </row>
    <row r="555" spans="1:26" ht="12.75" customHeight="1" x14ac:dyDescent="0.25">
      <c r="A555" s="125"/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5"/>
      <c r="X555" s="125"/>
      <c r="Y555" s="125"/>
      <c r="Z555" s="125"/>
    </row>
    <row r="556" spans="1:26" ht="12.75" customHeight="1" x14ac:dyDescent="0.25">
      <c r="A556" s="125"/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5"/>
      <c r="X556" s="125"/>
      <c r="Y556" s="125"/>
      <c r="Z556" s="125"/>
    </row>
    <row r="557" spans="1:26" ht="12.75" customHeight="1" x14ac:dyDescent="0.25">
      <c r="A557" s="125"/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5"/>
      <c r="X557" s="125"/>
      <c r="Y557" s="125"/>
      <c r="Z557" s="125"/>
    </row>
    <row r="558" spans="1:26" ht="12.75" customHeight="1" x14ac:dyDescent="0.25">
      <c r="A558" s="125"/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5"/>
      <c r="X558" s="125"/>
      <c r="Y558" s="125"/>
      <c r="Z558" s="125"/>
    </row>
    <row r="559" spans="1:26" ht="12.75" customHeight="1" x14ac:dyDescent="0.25">
      <c r="A559" s="125"/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5"/>
      <c r="X559" s="125"/>
      <c r="Y559" s="125"/>
      <c r="Z559" s="125"/>
    </row>
    <row r="560" spans="1:26" ht="12.75" customHeight="1" x14ac:dyDescent="0.25">
      <c r="A560" s="125"/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5"/>
      <c r="X560" s="125"/>
      <c r="Y560" s="125"/>
      <c r="Z560" s="125"/>
    </row>
    <row r="561" spans="1:26" ht="12.75" customHeight="1" x14ac:dyDescent="0.25">
      <c r="A561" s="125"/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5"/>
      <c r="X561" s="125"/>
      <c r="Y561" s="125"/>
      <c r="Z561" s="125"/>
    </row>
    <row r="562" spans="1:26" ht="12.75" customHeight="1" x14ac:dyDescent="0.25">
      <c r="A562" s="125"/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5"/>
      <c r="X562" s="125"/>
      <c r="Y562" s="125"/>
      <c r="Z562" s="125"/>
    </row>
    <row r="563" spans="1:26" ht="12.75" customHeight="1" x14ac:dyDescent="0.25">
      <c r="A563" s="125"/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5"/>
      <c r="X563" s="125"/>
      <c r="Y563" s="125"/>
      <c r="Z563" s="125"/>
    </row>
    <row r="564" spans="1:26" ht="12.75" customHeight="1" x14ac:dyDescent="0.25">
      <c r="A564" s="125"/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5"/>
      <c r="X564" s="125"/>
      <c r="Y564" s="125"/>
      <c r="Z564" s="125"/>
    </row>
    <row r="565" spans="1:26" ht="12.75" customHeight="1" x14ac:dyDescent="0.25">
      <c r="A565" s="125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5"/>
      <c r="X565" s="125"/>
      <c r="Y565" s="125"/>
      <c r="Z565" s="125"/>
    </row>
    <row r="566" spans="1:26" ht="12.75" customHeight="1" x14ac:dyDescent="0.25">
      <c r="A566" s="125"/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25"/>
      <c r="Y566" s="125"/>
      <c r="Z566" s="125"/>
    </row>
    <row r="567" spans="1:26" ht="12.75" customHeight="1" x14ac:dyDescent="0.25">
      <c r="A567" s="125"/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25"/>
      <c r="Y567" s="125"/>
      <c r="Z567" s="125"/>
    </row>
    <row r="568" spans="1:26" ht="12.75" customHeight="1" x14ac:dyDescent="0.25">
      <c r="A568" s="125"/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5"/>
      <c r="X568" s="125"/>
      <c r="Y568" s="125"/>
      <c r="Z568" s="125"/>
    </row>
    <row r="569" spans="1:26" ht="12.75" customHeight="1" x14ac:dyDescent="0.25">
      <c r="A569" s="125"/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25"/>
      <c r="Y569" s="125"/>
      <c r="Z569" s="125"/>
    </row>
    <row r="570" spans="1:26" ht="12.75" customHeight="1" x14ac:dyDescent="0.25">
      <c r="A570" s="125"/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  <c r="Z570" s="125"/>
    </row>
    <row r="571" spans="1:26" ht="12.75" customHeight="1" x14ac:dyDescent="0.25">
      <c r="A571" s="125"/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5"/>
      <c r="X571" s="125"/>
      <c r="Y571" s="125"/>
      <c r="Z571" s="125"/>
    </row>
    <row r="572" spans="1:26" ht="12.75" customHeight="1" x14ac:dyDescent="0.25">
      <c r="A572" s="125"/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5"/>
      <c r="X572" s="125"/>
      <c r="Y572" s="125"/>
      <c r="Z572" s="125"/>
    </row>
    <row r="573" spans="1:26" ht="12.75" customHeight="1" x14ac:dyDescent="0.25">
      <c r="A573" s="125"/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5"/>
      <c r="X573" s="125"/>
      <c r="Y573" s="125"/>
      <c r="Z573" s="125"/>
    </row>
    <row r="574" spans="1:26" ht="12.75" customHeight="1" x14ac:dyDescent="0.25">
      <c r="A574" s="125"/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5"/>
      <c r="X574" s="125"/>
      <c r="Y574" s="125"/>
      <c r="Z574" s="125"/>
    </row>
    <row r="575" spans="1:26" ht="12.75" customHeight="1" x14ac:dyDescent="0.25">
      <c r="A575" s="125"/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5"/>
      <c r="X575" s="125"/>
      <c r="Y575" s="125"/>
      <c r="Z575" s="125"/>
    </row>
    <row r="576" spans="1:26" ht="12.75" customHeight="1" x14ac:dyDescent="0.25">
      <c r="A576" s="125"/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5"/>
      <c r="X576" s="125"/>
      <c r="Y576" s="125"/>
      <c r="Z576" s="125"/>
    </row>
    <row r="577" spans="1:26" ht="12.75" customHeight="1" x14ac:dyDescent="0.25">
      <c r="A577" s="125"/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5"/>
      <c r="X577" s="125"/>
      <c r="Y577" s="125"/>
      <c r="Z577" s="125"/>
    </row>
    <row r="578" spans="1:26" ht="12.75" customHeight="1" x14ac:dyDescent="0.25">
      <c r="A578" s="125"/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5"/>
      <c r="X578" s="125"/>
      <c r="Y578" s="125"/>
      <c r="Z578" s="125"/>
    </row>
    <row r="579" spans="1:26" ht="12.75" customHeight="1" x14ac:dyDescent="0.25">
      <c r="A579" s="125"/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5"/>
      <c r="X579" s="125"/>
      <c r="Y579" s="125"/>
      <c r="Z579" s="125"/>
    </row>
    <row r="580" spans="1:26" ht="12.75" customHeight="1" x14ac:dyDescent="0.25">
      <c r="A580" s="125"/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5"/>
      <c r="X580" s="125"/>
      <c r="Y580" s="125"/>
      <c r="Z580" s="125"/>
    </row>
    <row r="581" spans="1:26" ht="12.75" customHeight="1" x14ac:dyDescent="0.25">
      <c r="A581" s="125"/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5"/>
      <c r="X581" s="125"/>
      <c r="Y581" s="125"/>
      <c r="Z581" s="125"/>
    </row>
    <row r="582" spans="1:26" ht="12.75" customHeight="1" x14ac:dyDescent="0.25">
      <c r="A582" s="125"/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5"/>
      <c r="X582" s="125"/>
      <c r="Y582" s="125"/>
      <c r="Z582" s="125"/>
    </row>
    <row r="583" spans="1:26" ht="12.75" customHeight="1" x14ac:dyDescent="0.25">
      <c r="A583" s="125"/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5"/>
      <c r="X583" s="125"/>
      <c r="Y583" s="125"/>
      <c r="Z583" s="125"/>
    </row>
    <row r="584" spans="1:26" ht="12.75" customHeight="1" x14ac:dyDescent="0.25">
      <c r="A584" s="125"/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5"/>
      <c r="X584" s="125"/>
      <c r="Y584" s="125"/>
      <c r="Z584" s="125"/>
    </row>
    <row r="585" spans="1:26" ht="12.75" customHeight="1" x14ac:dyDescent="0.25">
      <c r="A585" s="125"/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5"/>
      <c r="X585" s="125"/>
      <c r="Y585" s="125"/>
      <c r="Z585" s="125"/>
    </row>
    <row r="586" spans="1:26" ht="12.75" customHeight="1" x14ac:dyDescent="0.25">
      <c r="A586" s="125"/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5"/>
      <c r="X586" s="125"/>
      <c r="Y586" s="125"/>
      <c r="Z586" s="125"/>
    </row>
    <row r="587" spans="1:26" ht="12.75" customHeight="1" x14ac:dyDescent="0.25">
      <c r="A587" s="125"/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5"/>
      <c r="X587" s="125"/>
      <c r="Y587" s="125"/>
      <c r="Z587" s="125"/>
    </row>
    <row r="588" spans="1:26" ht="12.75" customHeight="1" x14ac:dyDescent="0.25">
      <c r="A588" s="125"/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5"/>
      <c r="X588" s="125"/>
      <c r="Y588" s="125"/>
      <c r="Z588" s="125"/>
    </row>
    <row r="589" spans="1:26" ht="12.75" customHeight="1" x14ac:dyDescent="0.25">
      <c r="A589" s="125"/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5"/>
      <c r="X589" s="125"/>
      <c r="Y589" s="125"/>
      <c r="Z589" s="125"/>
    </row>
    <row r="590" spans="1:26" ht="12.75" customHeight="1" x14ac:dyDescent="0.25">
      <c r="A590" s="125"/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5"/>
      <c r="X590" s="125"/>
      <c r="Y590" s="125"/>
      <c r="Z590" s="125"/>
    </row>
    <row r="591" spans="1:26" ht="12.75" customHeight="1" x14ac:dyDescent="0.25">
      <c r="A591" s="125"/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5"/>
      <c r="X591" s="125"/>
      <c r="Y591" s="125"/>
      <c r="Z591" s="125"/>
    </row>
    <row r="592" spans="1:26" ht="12.75" customHeight="1" x14ac:dyDescent="0.25">
      <c r="A592" s="125"/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5"/>
      <c r="X592" s="125"/>
      <c r="Y592" s="125"/>
      <c r="Z592" s="125"/>
    </row>
    <row r="593" spans="1:26" ht="12.75" customHeight="1" x14ac:dyDescent="0.25">
      <c r="A593" s="125"/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5"/>
      <c r="X593" s="125"/>
      <c r="Y593" s="125"/>
      <c r="Z593" s="125"/>
    </row>
    <row r="594" spans="1:26" ht="12.75" customHeight="1" x14ac:dyDescent="0.25">
      <c r="A594" s="125"/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25"/>
      <c r="Y594" s="125"/>
      <c r="Z594" s="125"/>
    </row>
    <row r="595" spans="1:26" ht="12.75" customHeight="1" x14ac:dyDescent="0.25">
      <c r="A595" s="125"/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5"/>
      <c r="X595" s="125"/>
      <c r="Y595" s="125"/>
      <c r="Z595" s="125"/>
    </row>
    <row r="596" spans="1:26" ht="12.75" customHeight="1" x14ac:dyDescent="0.25">
      <c r="A596" s="125"/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5"/>
      <c r="X596" s="125"/>
      <c r="Y596" s="125"/>
      <c r="Z596" s="125"/>
    </row>
    <row r="597" spans="1:26" ht="12.75" customHeight="1" x14ac:dyDescent="0.25">
      <c r="A597" s="125"/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5"/>
      <c r="X597" s="125"/>
      <c r="Y597" s="125"/>
      <c r="Z597" s="125"/>
    </row>
    <row r="598" spans="1:26" ht="12.75" customHeight="1" x14ac:dyDescent="0.25">
      <c r="A598" s="125"/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5"/>
      <c r="X598" s="125"/>
      <c r="Y598" s="125"/>
      <c r="Z598" s="125"/>
    </row>
    <row r="599" spans="1:26" ht="12.75" customHeight="1" x14ac:dyDescent="0.25">
      <c r="A599" s="125"/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5"/>
      <c r="X599" s="125"/>
      <c r="Y599" s="125"/>
      <c r="Z599" s="125"/>
    </row>
    <row r="600" spans="1:26" ht="12.75" customHeight="1" x14ac:dyDescent="0.25">
      <c r="A600" s="125"/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5"/>
      <c r="X600" s="125"/>
      <c r="Y600" s="125"/>
      <c r="Z600" s="125"/>
    </row>
    <row r="601" spans="1:26" ht="12.75" customHeight="1" x14ac:dyDescent="0.25">
      <c r="A601" s="125"/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5"/>
      <c r="X601" s="125"/>
      <c r="Y601" s="125"/>
      <c r="Z601" s="125"/>
    </row>
    <row r="602" spans="1:26" ht="12.75" customHeight="1" x14ac:dyDescent="0.25">
      <c r="A602" s="125"/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5"/>
      <c r="X602" s="125"/>
      <c r="Y602" s="125"/>
      <c r="Z602" s="125"/>
    </row>
    <row r="603" spans="1:26" ht="12.75" customHeight="1" x14ac:dyDescent="0.25">
      <c r="A603" s="125"/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5"/>
      <c r="X603" s="125"/>
      <c r="Y603" s="125"/>
      <c r="Z603" s="125"/>
    </row>
    <row r="604" spans="1:26" ht="12.75" customHeight="1" x14ac:dyDescent="0.25">
      <c r="A604" s="125"/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5"/>
      <c r="X604" s="125"/>
      <c r="Y604" s="125"/>
      <c r="Z604" s="125"/>
    </row>
    <row r="605" spans="1:26" ht="12.75" customHeight="1" x14ac:dyDescent="0.25">
      <c r="A605" s="125"/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5"/>
      <c r="X605" s="125"/>
      <c r="Y605" s="125"/>
      <c r="Z605" s="125"/>
    </row>
    <row r="606" spans="1:26" ht="12.75" customHeight="1" x14ac:dyDescent="0.25">
      <c r="A606" s="125"/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5"/>
      <c r="X606" s="125"/>
      <c r="Y606" s="125"/>
      <c r="Z606" s="125"/>
    </row>
    <row r="607" spans="1:26" ht="12.75" customHeight="1" x14ac:dyDescent="0.25">
      <c r="A607" s="125"/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5"/>
      <c r="X607" s="125"/>
      <c r="Y607" s="125"/>
      <c r="Z607" s="125"/>
    </row>
    <row r="608" spans="1:26" ht="12.75" customHeight="1" x14ac:dyDescent="0.25">
      <c r="A608" s="125"/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25"/>
      <c r="Y608" s="125"/>
      <c r="Z608" s="125"/>
    </row>
    <row r="609" spans="1:26" ht="12.75" customHeight="1" x14ac:dyDescent="0.25">
      <c r="A609" s="125"/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25"/>
      <c r="Y609" s="125"/>
      <c r="Z609" s="125"/>
    </row>
    <row r="610" spans="1:26" ht="12.75" customHeight="1" x14ac:dyDescent="0.25">
      <c r="A610" s="125"/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  <c r="Z610" s="125"/>
    </row>
    <row r="611" spans="1:26" ht="12.75" customHeight="1" x14ac:dyDescent="0.25">
      <c r="A611" s="125"/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5"/>
      <c r="X611" s="125"/>
      <c r="Y611" s="125"/>
      <c r="Z611" s="125"/>
    </row>
    <row r="612" spans="1:26" ht="12.75" customHeight="1" x14ac:dyDescent="0.25">
      <c r="A612" s="125"/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5"/>
      <c r="X612" s="125"/>
      <c r="Y612" s="125"/>
      <c r="Z612" s="125"/>
    </row>
    <row r="613" spans="1:26" ht="12.75" customHeight="1" x14ac:dyDescent="0.25">
      <c r="A613" s="125"/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5"/>
      <c r="X613" s="125"/>
      <c r="Y613" s="125"/>
      <c r="Z613" s="125"/>
    </row>
    <row r="614" spans="1:26" ht="12.75" customHeight="1" x14ac:dyDescent="0.25">
      <c r="A614" s="125"/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5"/>
      <c r="X614" s="125"/>
      <c r="Y614" s="125"/>
      <c r="Z614" s="125"/>
    </row>
    <row r="615" spans="1:26" ht="12.75" customHeight="1" x14ac:dyDescent="0.25">
      <c r="A615" s="125"/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5"/>
      <c r="X615" s="125"/>
      <c r="Y615" s="125"/>
      <c r="Z615" s="125"/>
    </row>
    <row r="616" spans="1:26" ht="12.75" customHeight="1" x14ac:dyDescent="0.25">
      <c r="A616" s="125"/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5"/>
      <c r="X616" s="125"/>
      <c r="Y616" s="125"/>
      <c r="Z616" s="125"/>
    </row>
    <row r="617" spans="1:26" ht="12.75" customHeight="1" x14ac:dyDescent="0.25">
      <c r="A617" s="125"/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5"/>
      <c r="X617" s="125"/>
      <c r="Y617" s="125"/>
      <c r="Z617" s="125"/>
    </row>
    <row r="618" spans="1:26" ht="12.75" customHeight="1" x14ac:dyDescent="0.25">
      <c r="A618" s="125"/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5"/>
      <c r="X618" s="125"/>
      <c r="Y618" s="125"/>
      <c r="Z618" s="125"/>
    </row>
    <row r="619" spans="1:26" ht="12.75" customHeight="1" x14ac:dyDescent="0.25">
      <c r="A619" s="125"/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5"/>
      <c r="X619" s="125"/>
      <c r="Y619" s="125"/>
      <c r="Z619" s="125"/>
    </row>
    <row r="620" spans="1:26" ht="12.75" customHeight="1" x14ac:dyDescent="0.25">
      <c r="A620" s="125"/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5"/>
      <c r="X620" s="125"/>
      <c r="Y620" s="125"/>
      <c r="Z620" s="125"/>
    </row>
    <row r="621" spans="1:26" ht="12.75" customHeight="1" x14ac:dyDescent="0.25">
      <c r="A621" s="125"/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25"/>
      <c r="Y621" s="125"/>
      <c r="Z621" s="125"/>
    </row>
    <row r="622" spans="1:26" ht="12.75" customHeight="1" x14ac:dyDescent="0.25">
      <c r="A622" s="125"/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5"/>
      <c r="X622" s="125"/>
      <c r="Y622" s="125"/>
      <c r="Z622" s="125"/>
    </row>
    <row r="623" spans="1:26" ht="12.75" customHeight="1" x14ac:dyDescent="0.25">
      <c r="A623" s="125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5"/>
      <c r="X623" s="125"/>
      <c r="Y623" s="125"/>
      <c r="Z623" s="125"/>
    </row>
    <row r="624" spans="1:26" ht="12.75" customHeight="1" x14ac:dyDescent="0.25">
      <c r="A624" s="125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5"/>
      <c r="X624" s="125"/>
      <c r="Y624" s="125"/>
      <c r="Z624" s="125"/>
    </row>
    <row r="625" spans="1:26" ht="12.75" customHeight="1" x14ac:dyDescent="0.25">
      <c r="A625" s="125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25"/>
      <c r="Y625" s="125"/>
      <c r="Z625" s="125"/>
    </row>
    <row r="626" spans="1:26" ht="12.75" customHeight="1" x14ac:dyDescent="0.25">
      <c r="A626" s="125"/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5"/>
      <c r="X626" s="125"/>
      <c r="Y626" s="125"/>
      <c r="Z626" s="125"/>
    </row>
    <row r="627" spans="1:26" ht="12.75" customHeight="1" x14ac:dyDescent="0.25">
      <c r="A627" s="125"/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5"/>
      <c r="X627" s="125"/>
      <c r="Y627" s="125"/>
      <c r="Z627" s="125"/>
    </row>
    <row r="628" spans="1:26" ht="12.75" customHeight="1" x14ac:dyDescent="0.25">
      <c r="A628" s="125"/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5"/>
      <c r="X628" s="125"/>
      <c r="Y628" s="125"/>
      <c r="Z628" s="125"/>
    </row>
    <row r="629" spans="1:26" ht="12.75" customHeight="1" x14ac:dyDescent="0.25">
      <c r="A629" s="125"/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5"/>
      <c r="X629" s="125"/>
      <c r="Y629" s="125"/>
      <c r="Z629" s="125"/>
    </row>
    <row r="630" spans="1:26" ht="12.75" customHeight="1" x14ac:dyDescent="0.25">
      <c r="A630" s="125"/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5"/>
      <c r="X630" s="125"/>
      <c r="Y630" s="125"/>
      <c r="Z630" s="125"/>
    </row>
    <row r="631" spans="1:26" ht="12.75" customHeight="1" x14ac:dyDescent="0.25">
      <c r="A631" s="125"/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5"/>
      <c r="X631" s="125"/>
      <c r="Y631" s="125"/>
      <c r="Z631" s="125"/>
    </row>
    <row r="632" spans="1:26" ht="12.75" customHeight="1" x14ac:dyDescent="0.25">
      <c r="A632" s="125"/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5"/>
      <c r="X632" s="125"/>
      <c r="Y632" s="125"/>
      <c r="Z632" s="125"/>
    </row>
    <row r="633" spans="1:26" ht="12.75" customHeight="1" x14ac:dyDescent="0.25">
      <c r="A633" s="125"/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5"/>
      <c r="X633" s="125"/>
      <c r="Y633" s="125"/>
      <c r="Z633" s="125"/>
    </row>
    <row r="634" spans="1:26" ht="12.75" customHeight="1" x14ac:dyDescent="0.25">
      <c r="A634" s="125"/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5"/>
      <c r="X634" s="125"/>
      <c r="Y634" s="125"/>
      <c r="Z634" s="125"/>
    </row>
    <row r="635" spans="1:26" ht="12.75" customHeight="1" x14ac:dyDescent="0.25">
      <c r="A635" s="125"/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5"/>
      <c r="X635" s="125"/>
      <c r="Y635" s="125"/>
      <c r="Z635" s="125"/>
    </row>
    <row r="636" spans="1:26" ht="12.75" customHeight="1" x14ac:dyDescent="0.25">
      <c r="A636" s="125"/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5"/>
      <c r="X636" s="125"/>
      <c r="Y636" s="125"/>
      <c r="Z636" s="125"/>
    </row>
    <row r="637" spans="1:26" ht="12.75" customHeight="1" x14ac:dyDescent="0.25">
      <c r="A637" s="125"/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5"/>
      <c r="X637" s="125"/>
      <c r="Y637" s="125"/>
      <c r="Z637" s="125"/>
    </row>
    <row r="638" spans="1:26" ht="12.75" customHeight="1" x14ac:dyDescent="0.25">
      <c r="A638" s="125"/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5"/>
      <c r="X638" s="125"/>
      <c r="Y638" s="125"/>
      <c r="Z638" s="125"/>
    </row>
    <row r="639" spans="1:26" ht="12.75" customHeight="1" x14ac:dyDescent="0.25">
      <c r="A639" s="125"/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25"/>
      <c r="Y639" s="125"/>
      <c r="Z639" s="125"/>
    </row>
    <row r="640" spans="1:26" ht="12.75" customHeight="1" x14ac:dyDescent="0.25">
      <c r="A640" s="125"/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5"/>
      <c r="X640" s="125"/>
      <c r="Y640" s="125"/>
      <c r="Z640" s="125"/>
    </row>
    <row r="641" spans="1:26" ht="12.75" customHeight="1" x14ac:dyDescent="0.25">
      <c r="A641" s="125"/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5"/>
      <c r="X641" s="125"/>
      <c r="Y641" s="125"/>
      <c r="Z641" s="125"/>
    </row>
    <row r="642" spans="1:26" ht="12.75" customHeight="1" x14ac:dyDescent="0.25">
      <c r="A642" s="125"/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5"/>
      <c r="X642" s="125"/>
      <c r="Y642" s="125"/>
      <c r="Z642" s="125"/>
    </row>
    <row r="643" spans="1:26" ht="12.75" customHeight="1" x14ac:dyDescent="0.25">
      <c r="A643" s="125"/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5"/>
      <c r="X643" s="125"/>
      <c r="Y643" s="125"/>
      <c r="Z643" s="125"/>
    </row>
    <row r="644" spans="1:26" ht="12.75" customHeight="1" x14ac:dyDescent="0.25">
      <c r="A644" s="125"/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5"/>
      <c r="X644" s="125"/>
      <c r="Y644" s="125"/>
      <c r="Z644" s="125"/>
    </row>
    <row r="645" spans="1:26" ht="12.75" customHeight="1" x14ac:dyDescent="0.25">
      <c r="A645" s="125"/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5"/>
      <c r="X645" s="125"/>
      <c r="Y645" s="125"/>
      <c r="Z645" s="125"/>
    </row>
    <row r="646" spans="1:26" ht="12.75" customHeight="1" x14ac:dyDescent="0.25">
      <c r="A646" s="125"/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5"/>
      <c r="X646" s="125"/>
      <c r="Y646" s="125"/>
      <c r="Z646" s="125"/>
    </row>
    <row r="647" spans="1:26" ht="12.75" customHeight="1" x14ac:dyDescent="0.25">
      <c r="A647" s="125"/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5"/>
      <c r="X647" s="125"/>
      <c r="Y647" s="125"/>
      <c r="Z647" s="125"/>
    </row>
    <row r="648" spans="1:26" ht="12.75" customHeight="1" x14ac:dyDescent="0.25">
      <c r="A648" s="125"/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5"/>
      <c r="X648" s="125"/>
      <c r="Y648" s="125"/>
      <c r="Z648" s="125"/>
    </row>
    <row r="649" spans="1:26" ht="12.75" customHeight="1" x14ac:dyDescent="0.25">
      <c r="A649" s="125"/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5"/>
      <c r="X649" s="125"/>
      <c r="Y649" s="125"/>
      <c r="Z649" s="125"/>
    </row>
    <row r="650" spans="1:26" ht="12.75" customHeight="1" x14ac:dyDescent="0.25">
      <c r="A650" s="125"/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25"/>
      <c r="Y650" s="125"/>
      <c r="Z650" s="125"/>
    </row>
    <row r="651" spans="1:26" ht="12.75" customHeight="1" x14ac:dyDescent="0.25">
      <c r="A651" s="125"/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5"/>
      <c r="X651" s="125"/>
      <c r="Y651" s="125"/>
      <c r="Z651" s="125"/>
    </row>
    <row r="652" spans="1:26" ht="12.75" customHeight="1" x14ac:dyDescent="0.25">
      <c r="A652" s="125"/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5"/>
      <c r="X652" s="125"/>
      <c r="Y652" s="125"/>
      <c r="Z652" s="125"/>
    </row>
    <row r="653" spans="1:26" ht="12.75" customHeight="1" x14ac:dyDescent="0.25">
      <c r="A653" s="125"/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5"/>
      <c r="X653" s="125"/>
      <c r="Y653" s="125"/>
      <c r="Z653" s="125"/>
    </row>
    <row r="654" spans="1:26" ht="12.75" customHeight="1" x14ac:dyDescent="0.25">
      <c r="A654" s="125"/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5"/>
      <c r="X654" s="125"/>
      <c r="Y654" s="125"/>
      <c r="Z654" s="125"/>
    </row>
    <row r="655" spans="1:26" ht="12.75" customHeight="1" x14ac:dyDescent="0.25">
      <c r="A655" s="125"/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5"/>
      <c r="X655" s="125"/>
      <c r="Y655" s="125"/>
      <c r="Z655" s="125"/>
    </row>
    <row r="656" spans="1:26" ht="12.75" customHeight="1" x14ac:dyDescent="0.25">
      <c r="A656" s="125"/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25"/>
      <c r="Y656" s="125"/>
      <c r="Z656" s="125"/>
    </row>
    <row r="657" spans="1:26" ht="12.75" customHeight="1" x14ac:dyDescent="0.25">
      <c r="A657" s="125"/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5"/>
      <c r="X657" s="125"/>
      <c r="Y657" s="125"/>
      <c r="Z657" s="125"/>
    </row>
    <row r="658" spans="1:26" ht="12.75" customHeight="1" x14ac:dyDescent="0.25">
      <c r="A658" s="125"/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25"/>
      <c r="Y658" s="125"/>
      <c r="Z658" s="125"/>
    </row>
    <row r="659" spans="1:26" ht="12.75" customHeight="1" x14ac:dyDescent="0.25">
      <c r="A659" s="125"/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25"/>
      <c r="Y659" s="125"/>
      <c r="Z659" s="125"/>
    </row>
    <row r="660" spans="1:26" ht="12.75" customHeight="1" x14ac:dyDescent="0.25">
      <c r="A660" s="125"/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25"/>
      <c r="Y660" s="125"/>
      <c r="Z660" s="125"/>
    </row>
    <row r="661" spans="1:26" ht="12.75" customHeight="1" x14ac:dyDescent="0.25">
      <c r="A661" s="125"/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5"/>
      <c r="X661" s="125"/>
      <c r="Y661" s="125"/>
      <c r="Z661" s="125"/>
    </row>
    <row r="662" spans="1:26" ht="12.75" customHeight="1" x14ac:dyDescent="0.25">
      <c r="A662" s="125"/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5"/>
      <c r="X662" s="125"/>
      <c r="Y662" s="125"/>
      <c r="Z662" s="125"/>
    </row>
    <row r="663" spans="1:26" ht="12.75" customHeight="1" x14ac:dyDescent="0.25">
      <c r="A663" s="125"/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5"/>
      <c r="X663" s="125"/>
      <c r="Y663" s="125"/>
      <c r="Z663" s="125"/>
    </row>
    <row r="664" spans="1:26" ht="12.75" customHeight="1" x14ac:dyDescent="0.25">
      <c r="A664" s="125"/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5"/>
      <c r="X664" s="125"/>
      <c r="Y664" s="125"/>
      <c r="Z664" s="125"/>
    </row>
    <row r="665" spans="1:26" ht="12.75" customHeight="1" x14ac:dyDescent="0.25">
      <c r="A665" s="125"/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5"/>
      <c r="X665" s="125"/>
      <c r="Y665" s="125"/>
      <c r="Z665" s="125"/>
    </row>
    <row r="666" spans="1:26" ht="12.75" customHeight="1" x14ac:dyDescent="0.25">
      <c r="A666" s="125"/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5"/>
      <c r="X666" s="125"/>
      <c r="Y666" s="125"/>
      <c r="Z666" s="125"/>
    </row>
    <row r="667" spans="1:26" ht="12.75" customHeight="1" x14ac:dyDescent="0.25">
      <c r="A667" s="125"/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5"/>
      <c r="X667" s="125"/>
      <c r="Y667" s="125"/>
      <c r="Z667" s="125"/>
    </row>
    <row r="668" spans="1:26" ht="12.75" customHeight="1" x14ac:dyDescent="0.25">
      <c r="A668" s="125"/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5"/>
      <c r="X668" s="125"/>
      <c r="Y668" s="125"/>
      <c r="Z668" s="125"/>
    </row>
    <row r="669" spans="1:26" ht="12.75" customHeight="1" x14ac:dyDescent="0.25">
      <c r="A669" s="125"/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5"/>
      <c r="X669" s="125"/>
      <c r="Y669" s="125"/>
      <c r="Z669" s="125"/>
    </row>
    <row r="670" spans="1:26" ht="12.75" customHeight="1" x14ac:dyDescent="0.25">
      <c r="A670" s="125"/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5"/>
      <c r="X670" s="125"/>
      <c r="Y670" s="125"/>
      <c r="Z670" s="125"/>
    </row>
    <row r="671" spans="1:26" ht="12.75" customHeight="1" x14ac:dyDescent="0.25">
      <c r="A671" s="125"/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5"/>
      <c r="X671" s="125"/>
      <c r="Y671" s="125"/>
      <c r="Z671" s="125"/>
    </row>
    <row r="672" spans="1:26" ht="12.75" customHeight="1" x14ac:dyDescent="0.25">
      <c r="A672" s="125"/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5"/>
      <c r="X672" s="125"/>
      <c r="Y672" s="125"/>
      <c r="Z672" s="125"/>
    </row>
    <row r="673" spans="1:26" ht="12.75" customHeight="1" x14ac:dyDescent="0.25">
      <c r="A673" s="125"/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5"/>
      <c r="X673" s="125"/>
      <c r="Y673" s="125"/>
      <c r="Z673" s="125"/>
    </row>
    <row r="674" spans="1:26" ht="12.75" customHeight="1" x14ac:dyDescent="0.25">
      <c r="A674" s="125"/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5"/>
      <c r="X674" s="125"/>
      <c r="Y674" s="125"/>
      <c r="Z674" s="125"/>
    </row>
    <row r="675" spans="1:26" ht="12.75" customHeight="1" x14ac:dyDescent="0.25">
      <c r="A675" s="125"/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25"/>
      <c r="Y675" s="125"/>
      <c r="Z675" s="125"/>
    </row>
    <row r="676" spans="1:26" ht="12.75" customHeight="1" x14ac:dyDescent="0.25">
      <c r="A676" s="125"/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5"/>
      <c r="X676" s="125"/>
      <c r="Y676" s="125"/>
      <c r="Z676" s="125"/>
    </row>
    <row r="677" spans="1:26" ht="12.75" customHeight="1" x14ac:dyDescent="0.25">
      <c r="A677" s="125"/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5"/>
      <c r="X677" s="125"/>
      <c r="Y677" s="125"/>
      <c r="Z677" s="125"/>
    </row>
    <row r="678" spans="1:26" ht="12.75" customHeight="1" x14ac:dyDescent="0.25">
      <c r="A678" s="125"/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5"/>
      <c r="X678" s="125"/>
      <c r="Y678" s="125"/>
      <c r="Z678" s="125"/>
    </row>
    <row r="679" spans="1:26" ht="12.75" customHeight="1" x14ac:dyDescent="0.25">
      <c r="A679" s="125"/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5"/>
      <c r="X679" s="125"/>
      <c r="Y679" s="125"/>
      <c r="Z679" s="125"/>
    </row>
    <row r="680" spans="1:26" ht="12.75" customHeight="1" x14ac:dyDescent="0.25">
      <c r="A680" s="125"/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5"/>
      <c r="X680" s="125"/>
      <c r="Y680" s="125"/>
      <c r="Z680" s="125"/>
    </row>
    <row r="681" spans="1:26" ht="12.75" customHeight="1" x14ac:dyDescent="0.25">
      <c r="A681" s="125"/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5"/>
      <c r="X681" s="125"/>
      <c r="Y681" s="125"/>
      <c r="Z681" s="125"/>
    </row>
    <row r="682" spans="1:26" ht="12.75" customHeight="1" x14ac:dyDescent="0.25">
      <c r="A682" s="125"/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5"/>
      <c r="X682" s="125"/>
      <c r="Y682" s="125"/>
      <c r="Z682" s="125"/>
    </row>
    <row r="683" spans="1:26" ht="12.75" customHeight="1" x14ac:dyDescent="0.25">
      <c r="A683" s="125"/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5"/>
      <c r="X683" s="125"/>
      <c r="Y683" s="125"/>
      <c r="Z683" s="125"/>
    </row>
    <row r="684" spans="1:26" ht="12.75" customHeight="1" x14ac:dyDescent="0.25">
      <c r="A684" s="125"/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5"/>
      <c r="X684" s="125"/>
      <c r="Y684" s="125"/>
      <c r="Z684" s="125"/>
    </row>
    <row r="685" spans="1:26" ht="12.75" customHeight="1" x14ac:dyDescent="0.25">
      <c r="A685" s="125"/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5"/>
      <c r="X685" s="125"/>
      <c r="Y685" s="125"/>
      <c r="Z685" s="125"/>
    </row>
    <row r="686" spans="1:26" ht="12.75" customHeight="1" x14ac:dyDescent="0.25">
      <c r="A686" s="125"/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5"/>
      <c r="X686" s="125"/>
      <c r="Y686" s="125"/>
      <c r="Z686" s="125"/>
    </row>
    <row r="687" spans="1:26" ht="12.75" customHeight="1" x14ac:dyDescent="0.25">
      <c r="A687" s="125"/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25"/>
      <c r="Y687" s="125"/>
      <c r="Z687" s="125"/>
    </row>
    <row r="688" spans="1:26" ht="12.75" customHeight="1" x14ac:dyDescent="0.25">
      <c r="A688" s="125"/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5"/>
      <c r="X688" s="125"/>
      <c r="Y688" s="125"/>
      <c r="Z688" s="125"/>
    </row>
    <row r="689" spans="1:26" ht="12.75" customHeight="1" x14ac:dyDescent="0.25">
      <c r="A689" s="125"/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25"/>
      <c r="Y689" s="125"/>
      <c r="Z689" s="125"/>
    </row>
    <row r="690" spans="1:26" ht="12.75" customHeight="1" x14ac:dyDescent="0.25">
      <c r="A690" s="125"/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5"/>
      <c r="X690" s="125"/>
      <c r="Y690" s="125"/>
      <c r="Z690" s="125"/>
    </row>
    <row r="691" spans="1:26" ht="12.75" customHeight="1" x14ac:dyDescent="0.25">
      <c r="A691" s="125"/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25"/>
      <c r="Y691" s="125"/>
      <c r="Z691" s="125"/>
    </row>
    <row r="692" spans="1:26" ht="12.75" customHeight="1" x14ac:dyDescent="0.25">
      <c r="A692" s="125"/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5"/>
      <c r="X692" s="125"/>
      <c r="Y692" s="125"/>
      <c r="Z692" s="125"/>
    </row>
    <row r="693" spans="1:26" ht="12.75" customHeight="1" x14ac:dyDescent="0.25">
      <c r="A693" s="125"/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25"/>
      <c r="Y693" s="125"/>
      <c r="Z693" s="125"/>
    </row>
    <row r="694" spans="1:26" ht="12.75" customHeight="1" x14ac:dyDescent="0.25">
      <c r="A694" s="125"/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5"/>
      <c r="X694" s="125"/>
      <c r="Y694" s="125"/>
      <c r="Z694" s="125"/>
    </row>
    <row r="695" spans="1:26" ht="12.75" customHeight="1" x14ac:dyDescent="0.25">
      <c r="A695" s="125"/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5"/>
      <c r="X695" s="125"/>
      <c r="Y695" s="125"/>
      <c r="Z695" s="125"/>
    </row>
    <row r="696" spans="1:26" ht="12.75" customHeight="1" x14ac:dyDescent="0.25">
      <c r="A696" s="125"/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5"/>
      <c r="X696" s="125"/>
      <c r="Y696" s="125"/>
      <c r="Z696" s="125"/>
    </row>
    <row r="697" spans="1:26" ht="12.75" customHeight="1" x14ac:dyDescent="0.25">
      <c r="A697" s="125"/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5"/>
      <c r="X697" s="125"/>
      <c r="Y697" s="125"/>
      <c r="Z697" s="125"/>
    </row>
    <row r="698" spans="1:26" ht="12.75" customHeight="1" x14ac:dyDescent="0.25">
      <c r="A698" s="125"/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5"/>
      <c r="X698" s="125"/>
      <c r="Y698" s="125"/>
      <c r="Z698" s="125"/>
    </row>
    <row r="699" spans="1:26" ht="12.75" customHeight="1" x14ac:dyDescent="0.25">
      <c r="A699" s="125"/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5"/>
      <c r="X699" s="125"/>
      <c r="Y699" s="125"/>
      <c r="Z699" s="125"/>
    </row>
    <row r="700" spans="1:26" ht="12.75" customHeight="1" x14ac:dyDescent="0.25">
      <c r="A700" s="125"/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25"/>
      <c r="Y700" s="125"/>
      <c r="Z700" s="125"/>
    </row>
    <row r="701" spans="1:26" ht="12.75" customHeight="1" x14ac:dyDescent="0.25">
      <c r="A701" s="125"/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5"/>
      <c r="X701" s="125"/>
      <c r="Y701" s="125"/>
      <c r="Z701" s="125"/>
    </row>
    <row r="702" spans="1:26" ht="12.75" customHeight="1" x14ac:dyDescent="0.25">
      <c r="A702" s="125"/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5"/>
      <c r="X702" s="125"/>
      <c r="Y702" s="125"/>
      <c r="Z702" s="125"/>
    </row>
    <row r="703" spans="1:26" ht="12.75" customHeight="1" x14ac:dyDescent="0.25">
      <c r="A703" s="125"/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5"/>
      <c r="X703" s="125"/>
      <c r="Y703" s="125"/>
      <c r="Z703" s="125"/>
    </row>
    <row r="704" spans="1:26" ht="12.75" customHeight="1" x14ac:dyDescent="0.25">
      <c r="A704" s="125"/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25"/>
      <c r="Y704" s="125"/>
      <c r="Z704" s="125"/>
    </row>
    <row r="705" spans="1:26" ht="12.75" customHeight="1" x14ac:dyDescent="0.25">
      <c r="A705" s="125"/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25"/>
      <c r="Y705" s="125"/>
      <c r="Z705" s="125"/>
    </row>
    <row r="706" spans="1:26" ht="12.75" customHeight="1" x14ac:dyDescent="0.25">
      <c r="A706" s="125"/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5"/>
      <c r="X706" s="125"/>
      <c r="Y706" s="125"/>
      <c r="Z706" s="125"/>
    </row>
    <row r="707" spans="1:26" ht="12.75" customHeight="1" x14ac:dyDescent="0.25">
      <c r="A707" s="125"/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5"/>
      <c r="X707" s="125"/>
      <c r="Y707" s="125"/>
      <c r="Z707" s="125"/>
    </row>
    <row r="708" spans="1:26" ht="12.75" customHeight="1" x14ac:dyDescent="0.25">
      <c r="A708" s="125"/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5"/>
      <c r="X708" s="125"/>
      <c r="Y708" s="125"/>
      <c r="Z708" s="125"/>
    </row>
    <row r="709" spans="1:26" ht="12.75" customHeight="1" x14ac:dyDescent="0.25">
      <c r="A709" s="125"/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5"/>
      <c r="X709" s="125"/>
      <c r="Y709" s="125"/>
      <c r="Z709" s="125"/>
    </row>
    <row r="710" spans="1:26" ht="12.75" customHeight="1" x14ac:dyDescent="0.25">
      <c r="A710" s="125"/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5"/>
      <c r="X710" s="125"/>
      <c r="Y710" s="125"/>
      <c r="Z710" s="125"/>
    </row>
    <row r="711" spans="1:26" ht="12.75" customHeight="1" x14ac:dyDescent="0.25">
      <c r="A711" s="125"/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5"/>
      <c r="X711" s="125"/>
      <c r="Y711" s="125"/>
      <c r="Z711" s="125"/>
    </row>
    <row r="712" spans="1:26" ht="12.75" customHeight="1" x14ac:dyDescent="0.25">
      <c r="A712" s="125"/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5"/>
      <c r="X712" s="125"/>
      <c r="Y712" s="125"/>
      <c r="Z712" s="125"/>
    </row>
    <row r="713" spans="1:26" ht="12.75" customHeight="1" x14ac:dyDescent="0.25">
      <c r="A713" s="125"/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5"/>
      <c r="X713" s="125"/>
      <c r="Y713" s="125"/>
      <c r="Z713" s="125"/>
    </row>
    <row r="714" spans="1:26" ht="12.75" customHeight="1" x14ac:dyDescent="0.25">
      <c r="A714" s="125"/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5"/>
      <c r="X714" s="125"/>
      <c r="Y714" s="125"/>
      <c r="Z714" s="125"/>
    </row>
    <row r="715" spans="1:26" ht="12.75" customHeight="1" x14ac:dyDescent="0.25">
      <c r="A715" s="125"/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5"/>
      <c r="X715" s="125"/>
      <c r="Y715" s="125"/>
      <c r="Z715" s="125"/>
    </row>
    <row r="716" spans="1:26" ht="12.75" customHeight="1" x14ac:dyDescent="0.25">
      <c r="A716" s="125"/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5"/>
      <c r="X716" s="125"/>
      <c r="Y716" s="125"/>
      <c r="Z716" s="125"/>
    </row>
    <row r="717" spans="1:26" ht="12.75" customHeight="1" x14ac:dyDescent="0.25">
      <c r="A717" s="125"/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25"/>
      <c r="Y717" s="125"/>
      <c r="Z717" s="125"/>
    </row>
    <row r="718" spans="1:26" ht="12.75" customHeight="1" x14ac:dyDescent="0.25">
      <c r="A718" s="125"/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5"/>
      <c r="X718" s="125"/>
      <c r="Y718" s="125"/>
      <c r="Z718" s="125"/>
    </row>
    <row r="719" spans="1:26" ht="12.75" customHeight="1" x14ac:dyDescent="0.25">
      <c r="A719" s="125"/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25"/>
      <c r="Y719" s="125"/>
      <c r="Z719" s="125"/>
    </row>
    <row r="720" spans="1:26" ht="12.75" customHeight="1" x14ac:dyDescent="0.25">
      <c r="A720" s="125"/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5"/>
      <c r="X720" s="125"/>
      <c r="Y720" s="125"/>
      <c r="Z720" s="125"/>
    </row>
    <row r="721" spans="1:26" ht="12.75" customHeight="1" x14ac:dyDescent="0.25">
      <c r="A721" s="125"/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5"/>
      <c r="X721" s="125"/>
      <c r="Y721" s="125"/>
      <c r="Z721" s="125"/>
    </row>
    <row r="722" spans="1:26" ht="12.75" customHeight="1" x14ac:dyDescent="0.25">
      <c r="A722" s="125"/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5"/>
      <c r="X722" s="125"/>
      <c r="Y722" s="125"/>
      <c r="Z722" s="125"/>
    </row>
    <row r="723" spans="1:26" ht="12.75" customHeight="1" x14ac:dyDescent="0.25">
      <c r="A723" s="125"/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5"/>
      <c r="X723" s="125"/>
      <c r="Y723" s="125"/>
      <c r="Z723" s="125"/>
    </row>
    <row r="724" spans="1:26" ht="12.75" customHeight="1" x14ac:dyDescent="0.25">
      <c r="A724" s="125"/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5"/>
      <c r="Y724" s="125"/>
      <c r="Z724" s="125"/>
    </row>
    <row r="725" spans="1:26" ht="12.75" customHeight="1" x14ac:dyDescent="0.25">
      <c r="A725" s="125"/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5"/>
      <c r="X725" s="125"/>
      <c r="Y725" s="125"/>
      <c r="Z725" s="125"/>
    </row>
    <row r="726" spans="1:26" ht="12.75" customHeight="1" x14ac:dyDescent="0.25">
      <c r="A726" s="125"/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5"/>
      <c r="X726" s="125"/>
      <c r="Y726" s="125"/>
      <c r="Z726" s="125"/>
    </row>
    <row r="727" spans="1:26" ht="12.75" customHeight="1" x14ac:dyDescent="0.25">
      <c r="A727" s="125"/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5"/>
      <c r="X727" s="125"/>
      <c r="Y727" s="125"/>
      <c r="Z727" s="125"/>
    </row>
    <row r="728" spans="1:26" ht="12.75" customHeight="1" x14ac:dyDescent="0.25">
      <c r="A728" s="125"/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5"/>
      <c r="X728" s="125"/>
      <c r="Y728" s="125"/>
      <c r="Z728" s="125"/>
    </row>
    <row r="729" spans="1:26" ht="12.75" customHeight="1" x14ac:dyDescent="0.25">
      <c r="A729" s="125"/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5"/>
      <c r="X729" s="125"/>
      <c r="Y729" s="125"/>
      <c r="Z729" s="125"/>
    </row>
    <row r="730" spans="1:26" ht="12.75" customHeight="1" x14ac:dyDescent="0.25">
      <c r="A730" s="125"/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5"/>
      <c r="Y730" s="125"/>
      <c r="Z730" s="125"/>
    </row>
    <row r="731" spans="1:26" ht="12.75" customHeight="1" x14ac:dyDescent="0.25">
      <c r="A731" s="125"/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5"/>
      <c r="X731" s="125"/>
      <c r="Y731" s="125"/>
      <c r="Z731" s="125"/>
    </row>
    <row r="732" spans="1:26" ht="12.75" customHeight="1" x14ac:dyDescent="0.25">
      <c r="A732" s="125"/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25"/>
      <c r="Y732" s="125"/>
      <c r="Z732" s="125"/>
    </row>
    <row r="733" spans="1:26" ht="12.75" customHeight="1" x14ac:dyDescent="0.25">
      <c r="A733" s="125"/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5"/>
      <c r="X733" s="125"/>
      <c r="Y733" s="125"/>
      <c r="Z733" s="125"/>
    </row>
    <row r="734" spans="1:26" ht="12.75" customHeight="1" x14ac:dyDescent="0.25">
      <c r="A734" s="125"/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5"/>
      <c r="X734" s="125"/>
      <c r="Y734" s="125"/>
      <c r="Z734" s="125"/>
    </row>
    <row r="735" spans="1:26" ht="12.75" customHeight="1" x14ac:dyDescent="0.25">
      <c r="A735" s="125"/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5"/>
      <c r="X735" s="125"/>
      <c r="Y735" s="125"/>
      <c r="Z735" s="125"/>
    </row>
    <row r="736" spans="1:26" ht="12.75" customHeight="1" x14ac:dyDescent="0.25">
      <c r="A736" s="125"/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5"/>
      <c r="X736" s="125"/>
      <c r="Y736" s="125"/>
      <c r="Z736" s="125"/>
    </row>
    <row r="737" spans="1:26" ht="12.75" customHeight="1" x14ac:dyDescent="0.25">
      <c r="A737" s="125"/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5"/>
      <c r="X737" s="125"/>
      <c r="Y737" s="125"/>
      <c r="Z737" s="125"/>
    </row>
    <row r="738" spans="1:26" ht="12.75" customHeight="1" x14ac:dyDescent="0.25">
      <c r="A738" s="125"/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5"/>
      <c r="X738" s="125"/>
      <c r="Y738" s="125"/>
      <c r="Z738" s="125"/>
    </row>
    <row r="739" spans="1:26" ht="12.75" customHeight="1" x14ac:dyDescent="0.25">
      <c r="A739" s="125"/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5"/>
      <c r="X739" s="125"/>
      <c r="Y739" s="125"/>
      <c r="Z739" s="125"/>
    </row>
    <row r="740" spans="1:26" ht="12.75" customHeight="1" x14ac:dyDescent="0.25">
      <c r="A740" s="125"/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5"/>
      <c r="X740" s="125"/>
      <c r="Y740" s="125"/>
      <c r="Z740" s="125"/>
    </row>
    <row r="741" spans="1:26" ht="12.75" customHeight="1" x14ac:dyDescent="0.25">
      <c r="A741" s="125"/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5"/>
      <c r="X741" s="125"/>
      <c r="Y741" s="125"/>
      <c r="Z741" s="125"/>
    </row>
    <row r="742" spans="1:26" ht="12.75" customHeight="1" x14ac:dyDescent="0.25">
      <c r="A742" s="125"/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5"/>
      <c r="X742" s="125"/>
      <c r="Y742" s="125"/>
      <c r="Z742" s="125"/>
    </row>
    <row r="743" spans="1:26" ht="12.75" customHeight="1" x14ac:dyDescent="0.25">
      <c r="A743" s="125"/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5"/>
      <c r="X743" s="125"/>
      <c r="Y743" s="125"/>
      <c r="Z743" s="125"/>
    </row>
    <row r="744" spans="1:26" ht="12.75" customHeight="1" x14ac:dyDescent="0.25">
      <c r="A744" s="125"/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25"/>
      <c r="Y744" s="125"/>
      <c r="Z744" s="125"/>
    </row>
    <row r="745" spans="1:26" ht="12.75" customHeight="1" x14ac:dyDescent="0.25">
      <c r="A745" s="125"/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25"/>
      <c r="Y745" s="125"/>
      <c r="Z745" s="125"/>
    </row>
    <row r="746" spans="1:26" ht="12.75" customHeight="1" x14ac:dyDescent="0.25">
      <c r="A746" s="125"/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25"/>
      <c r="Y746" s="125"/>
      <c r="Z746" s="125"/>
    </row>
    <row r="747" spans="1:26" ht="12.75" customHeight="1" x14ac:dyDescent="0.25">
      <c r="A747" s="125"/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25"/>
      <c r="Y747" s="125"/>
      <c r="Z747" s="125"/>
    </row>
    <row r="748" spans="1:26" ht="12.75" customHeight="1" x14ac:dyDescent="0.25">
      <c r="A748" s="125"/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25"/>
      <c r="Y748" s="125"/>
      <c r="Z748" s="125"/>
    </row>
    <row r="749" spans="1:26" ht="12.75" customHeight="1" x14ac:dyDescent="0.25">
      <c r="A749" s="125"/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25"/>
      <c r="Y749" s="125"/>
      <c r="Z749" s="125"/>
    </row>
    <row r="750" spans="1:26" ht="12.75" customHeight="1" x14ac:dyDescent="0.25">
      <c r="A750" s="125"/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25"/>
      <c r="Y750" s="125"/>
      <c r="Z750" s="125"/>
    </row>
    <row r="751" spans="1:26" ht="12.75" customHeight="1" x14ac:dyDescent="0.25">
      <c r="A751" s="125"/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25"/>
      <c r="Y751" s="125"/>
      <c r="Z751" s="125"/>
    </row>
    <row r="752" spans="1:26" ht="12.75" customHeight="1" x14ac:dyDescent="0.25">
      <c r="A752" s="125"/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25"/>
      <c r="Y752" s="125"/>
      <c r="Z752" s="125"/>
    </row>
    <row r="753" spans="1:26" ht="12.75" customHeight="1" x14ac:dyDescent="0.25">
      <c r="A753" s="125"/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5"/>
      <c r="X753" s="125"/>
      <c r="Y753" s="125"/>
      <c r="Z753" s="125"/>
    </row>
    <row r="754" spans="1:26" ht="12.75" customHeight="1" x14ac:dyDescent="0.25">
      <c r="A754" s="125"/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5"/>
      <c r="X754" s="125"/>
      <c r="Y754" s="125"/>
      <c r="Z754" s="125"/>
    </row>
    <row r="755" spans="1:26" ht="12.75" customHeight="1" x14ac:dyDescent="0.25">
      <c r="A755" s="125"/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5"/>
      <c r="X755" s="125"/>
      <c r="Y755" s="125"/>
      <c r="Z755" s="125"/>
    </row>
    <row r="756" spans="1:26" ht="12.75" customHeight="1" x14ac:dyDescent="0.25">
      <c r="A756" s="125"/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5"/>
      <c r="X756" s="125"/>
      <c r="Y756" s="125"/>
      <c r="Z756" s="125"/>
    </row>
    <row r="757" spans="1:26" ht="12.75" customHeight="1" x14ac:dyDescent="0.25">
      <c r="A757" s="125"/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5"/>
      <c r="X757" s="125"/>
      <c r="Y757" s="125"/>
      <c r="Z757" s="125"/>
    </row>
    <row r="758" spans="1:26" ht="12.75" customHeight="1" x14ac:dyDescent="0.25">
      <c r="A758" s="125"/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5"/>
      <c r="X758" s="125"/>
      <c r="Y758" s="125"/>
      <c r="Z758" s="125"/>
    </row>
    <row r="759" spans="1:26" ht="12.75" customHeight="1" x14ac:dyDescent="0.25">
      <c r="A759" s="125"/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5"/>
      <c r="X759" s="125"/>
      <c r="Y759" s="125"/>
      <c r="Z759" s="125"/>
    </row>
    <row r="760" spans="1:26" ht="12.75" customHeight="1" x14ac:dyDescent="0.25">
      <c r="A760" s="125"/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5"/>
      <c r="X760" s="125"/>
      <c r="Y760" s="125"/>
      <c r="Z760" s="125"/>
    </row>
    <row r="761" spans="1:26" ht="12.75" customHeight="1" x14ac:dyDescent="0.25">
      <c r="A761" s="125"/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25"/>
      <c r="Y761" s="125"/>
      <c r="Z761" s="125"/>
    </row>
    <row r="762" spans="1:26" ht="12.75" customHeight="1" x14ac:dyDescent="0.25">
      <c r="A762" s="125"/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5"/>
      <c r="X762" s="125"/>
      <c r="Y762" s="125"/>
      <c r="Z762" s="125"/>
    </row>
    <row r="763" spans="1:26" ht="12.75" customHeight="1" x14ac:dyDescent="0.25">
      <c r="A763" s="125"/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5"/>
      <c r="X763" s="125"/>
      <c r="Y763" s="125"/>
      <c r="Z763" s="125"/>
    </row>
    <row r="764" spans="1:26" ht="12.75" customHeight="1" x14ac:dyDescent="0.25">
      <c r="A764" s="125"/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5"/>
      <c r="X764" s="125"/>
      <c r="Y764" s="125"/>
      <c r="Z764" s="125"/>
    </row>
    <row r="765" spans="1:26" ht="12.75" customHeight="1" x14ac:dyDescent="0.25">
      <c r="A765" s="125"/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5"/>
      <c r="X765" s="125"/>
      <c r="Y765" s="125"/>
      <c r="Z765" s="125"/>
    </row>
    <row r="766" spans="1:26" ht="12.75" customHeight="1" x14ac:dyDescent="0.25">
      <c r="A766" s="125"/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25"/>
      <c r="Y766" s="125"/>
      <c r="Z766" s="125"/>
    </row>
    <row r="767" spans="1:26" ht="12.75" customHeight="1" x14ac:dyDescent="0.25">
      <c r="A767" s="125"/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5"/>
      <c r="X767" s="125"/>
      <c r="Y767" s="125"/>
      <c r="Z767" s="125"/>
    </row>
    <row r="768" spans="1:26" ht="12.75" customHeight="1" x14ac:dyDescent="0.25">
      <c r="A768" s="125"/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25"/>
      <c r="Y768" s="125"/>
      <c r="Z768" s="125"/>
    </row>
    <row r="769" spans="1:26" ht="12.75" customHeight="1" x14ac:dyDescent="0.25">
      <c r="A769" s="125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25"/>
      <c r="Y769" s="125"/>
      <c r="Z769" s="125"/>
    </row>
    <row r="770" spans="1:26" ht="12.75" customHeight="1" x14ac:dyDescent="0.25">
      <c r="A770" s="125"/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25"/>
      <c r="Y770" s="125"/>
      <c r="Z770" s="125"/>
    </row>
    <row r="771" spans="1:26" ht="12.75" customHeight="1" x14ac:dyDescent="0.25">
      <c r="A771" s="125"/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25"/>
      <c r="Y771" s="125"/>
      <c r="Z771" s="125"/>
    </row>
    <row r="772" spans="1:26" ht="12.75" customHeight="1" x14ac:dyDescent="0.25">
      <c r="A772" s="125"/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25"/>
      <c r="Y772" s="125"/>
      <c r="Z772" s="125"/>
    </row>
    <row r="773" spans="1:26" ht="12.75" customHeight="1" x14ac:dyDescent="0.25">
      <c r="A773" s="125"/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25"/>
      <c r="Y773" s="125"/>
      <c r="Z773" s="125"/>
    </row>
    <row r="774" spans="1:26" ht="12.75" customHeight="1" x14ac:dyDescent="0.25">
      <c r="A774" s="125"/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25"/>
      <c r="Y774" s="125"/>
      <c r="Z774" s="125"/>
    </row>
    <row r="775" spans="1:26" ht="12.75" customHeight="1" x14ac:dyDescent="0.25">
      <c r="A775" s="125"/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25"/>
      <c r="Y775" s="125"/>
      <c r="Z775" s="125"/>
    </row>
    <row r="776" spans="1:26" ht="12.75" customHeight="1" x14ac:dyDescent="0.25">
      <c r="A776" s="125"/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25"/>
      <c r="Y776" s="125"/>
      <c r="Z776" s="125"/>
    </row>
    <row r="777" spans="1:26" ht="12.75" customHeight="1" x14ac:dyDescent="0.25">
      <c r="A777" s="125"/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5"/>
      <c r="X777" s="125"/>
      <c r="Y777" s="125"/>
      <c r="Z777" s="125"/>
    </row>
    <row r="778" spans="1:26" ht="12.75" customHeight="1" x14ac:dyDescent="0.25">
      <c r="A778" s="125"/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25"/>
      <c r="Y778" s="125"/>
      <c r="Z778" s="125"/>
    </row>
    <row r="779" spans="1:26" ht="12.75" customHeight="1" x14ac:dyDescent="0.25">
      <c r="A779" s="125"/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5"/>
      <c r="X779" s="125"/>
      <c r="Y779" s="125"/>
      <c r="Z779" s="125"/>
    </row>
    <row r="780" spans="1:26" ht="12.75" customHeight="1" x14ac:dyDescent="0.25">
      <c r="A780" s="125"/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25"/>
      <c r="Y780" s="125"/>
      <c r="Z780" s="125"/>
    </row>
    <row r="781" spans="1:26" ht="12.75" customHeight="1" x14ac:dyDescent="0.25">
      <c r="A781" s="125"/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5"/>
      <c r="X781" s="125"/>
      <c r="Y781" s="125"/>
      <c r="Z781" s="125"/>
    </row>
    <row r="782" spans="1:26" ht="12.75" customHeight="1" x14ac:dyDescent="0.25">
      <c r="A782" s="125"/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5"/>
      <c r="X782" s="125"/>
      <c r="Y782" s="125"/>
      <c r="Z782" s="125"/>
    </row>
    <row r="783" spans="1:26" ht="12.75" customHeight="1" x14ac:dyDescent="0.25">
      <c r="A783" s="125"/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25"/>
      <c r="Y783" s="125"/>
      <c r="Z783" s="125"/>
    </row>
    <row r="784" spans="1:26" ht="12.75" customHeight="1" x14ac:dyDescent="0.25">
      <c r="A784" s="125"/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25"/>
      <c r="Y784" s="125"/>
      <c r="Z784" s="125"/>
    </row>
    <row r="785" spans="1:26" ht="12.75" customHeight="1" x14ac:dyDescent="0.25">
      <c r="A785" s="125"/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25"/>
      <c r="Y785" s="125"/>
      <c r="Z785" s="125"/>
    </row>
    <row r="786" spans="1:26" ht="12.75" customHeight="1" x14ac:dyDescent="0.25">
      <c r="A786" s="125"/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25"/>
      <c r="Y786" s="125"/>
      <c r="Z786" s="125"/>
    </row>
    <row r="787" spans="1:26" ht="12.75" customHeight="1" x14ac:dyDescent="0.25">
      <c r="A787" s="125"/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5"/>
      <c r="X787" s="125"/>
      <c r="Y787" s="125"/>
      <c r="Z787" s="125"/>
    </row>
    <row r="788" spans="1:26" ht="12.75" customHeight="1" x14ac:dyDescent="0.25">
      <c r="A788" s="125"/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5"/>
      <c r="X788" s="125"/>
      <c r="Y788" s="125"/>
      <c r="Z788" s="125"/>
    </row>
    <row r="789" spans="1:26" ht="12.75" customHeight="1" x14ac:dyDescent="0.25">
      <c r="A789" s="125"/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25"/>
      <c r="Y789" s="125"/>
      <c r="Z789" s="125"/>
    </row>
    <row r="790" spans="1:26" ht="12.75" customHeight="1" x14ac:dyDescent="0.25">
      <c r="A790" s="125"/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5"/>
      <c r="X790" s="125"/>
      <c r="Y790" s="125"/>
      <c r="Z790" s="125"/>
    </row>
    <row r="791" spans="1:26" ht="12.75" customHeight="1" x14ac:dyDescent="0.25">
      <c r="A791" s="125"/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5"/>
      <c r="X791" s="125"/>
      <c r="Y791" s="125"/>
      <c r="Z791" s="125"/>
    </row>
    <row r="792" spans="1:26" ht="12.75" customHeight="1" x14ac:dyDescent="0.25">
      <c r="A792" s="125"/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5"/>
      <c r="X792" s="125"/>
      <c r="Y792" s="125"/>
      <c r="Z792" s="125"/>
    </row>
    <row r="793" spans="1:26" ht="12.75" customHeight="1" x14ac:dyDescent="0.25">
      <c r="A793" s="125"/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5"/>
      <c r="X793" s="125"/>
      <c r="Y793" s="125"/>
      <c r="Z793" s="125"/>
    </row>
    <row r="794" spans="1:26" ht="12.75" customHeight="1" x14ac:dyDescent="0.25">
      <c r="A794" s="125"/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25"/>
      <c r="Y794" s="125"/>
      <c r="Z794" s="125"/>
    </row>
    <row r="795" spans="1:26" ht="12.75" customHeight="1" x14ac:dyDescent="0.25">
      <c r="A795" s="125"/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25"/>
      <c r="Y795" s="125"/>
      <c r="Z795" s="125"/>
    </row>
    <row r="796" spans="1:26" ht="12.75" customHeight="1" x14ac:dyDescent="0.25">
      <c r="A796" s="125"/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25"/>
      <c r="Y796" s="125"/>
      <c r="Z796" s="125"/>
    </row>
    <row r="797" spans="1:26" ht="12.75" customHeight="1" x14ac:dyDescent="0.25">
      <c r="A797" s="125"/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25"/>
      <c r="Y797" s="125"/>
      <c r="Z797" s="125"/>
    </row>
    <row r="798" spans="1:26" ht="12.75" customHeight="1" x14ac:dyDescent="0.25">
      <c r="A798" s="125"/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5"/>
      <c r="X798" s="125"/>
      <c r="Y798" s="125"/>
      <c r="Z798" s="125"/>
    </row>
    <row r="799" spans="1:26" ht="12.75" customHeight="1" x14ac:dyDescent="0.25">
      <c r="A799" s="125"/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5"/>
      <c r="X799" s="125"/>
      <c r="Y799" s="125"/>
      <c r="Z799" s="125"/>
    </row>
    <row r="800" spans="1:26" ht="12.75" customHeight="1" x14ac:dyDescent="0.25">
      <c r="A800" s="125"/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5"/>
      <c r="X800" s="125"/>
      <c r="Y800" s="125"/>
      <c r="Z800" s="125"/>
    </row>
    <row r="801" spans="1:26" ht="12.75" customHeight="1" x14ac:dyDescent="0.25">
      <c r="A801" s="125"/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5"/>
      <c r="X801" s="125"/>
      <c r="Y801" s="125"/>
      <c r="Z801" s="125"/>
    </row>
    <row r="802" spans="1:26" ht="12.75" customHeight="1" x14ac:dyDescent="0.25">
      <c r="A802" s="125"/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5"/>
      <c r="X802" s="125"/>
      <c r="Y802" s="125"/>
      <c r="Z802" s="125"/>
    </row>
    <row r="803" spans="1:26" ht="12.75" customHeight="1" x14ac:dyDescent="0.25">
      <c r="A803" s="125"/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25"/>
      <c r="Y803" s="125"/>
      <c r="Z803" s="125"/>
    </row>
    <row r="804" spans="1:26" ht="12.75" customHeight="1" x14ac:dyDescent="0.25">
      <c r="A804" s="125"/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25"/>
      <c r="Y804" s="125"/>
      <c r="Z804" s="125"/>
    </row>
    <row r="805" spans="1:26" ht="12.75" customHeight="1" x14ac:dyDescent="0.25">
      <c r="A805" s="125"/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5"/>
      <c r="X805" s="125"/>
      <c r="Y805" s="125"/>
      <c r="Z805" s="125"/>
    </row>
    <row r="806" spans="1:26" ht="12.75" customHeight="1" x14ac:dyDescent="0.25">
      <c r="A806" s="125"/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25"/>
      <c r="Y806" s="125"/>
      <c r="Z806" s="125"/>
    </row>
    <row r="807" spans="1:26" ht="12.75" customHeight="1" x14ac:dyDescent="0.25">
      <c r="A807" s="125"/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25"/>
      <c r="Y807" s="125"/>
      <c r="Z807" s="125"/>
    </row>
    <row r="808" spans="1:26" ht="12.75" customHeight="1" x14ac:dyDescent="0.25">
      <c r="A808" s="125"/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25"/>
      <c r="Y808" s="125"/>
      <c r="Z808" s="125"/>
    </row>
    <row r="809" spans="1:26" ht="12.75" customHeight="1" x14ac:dyDescent="0.25">
      <c r="A809" s="125"/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25"/>
      <c r="Y809" s="125"/>
      <c r="Z809" s="125"/>
    </row>
    <row r="810" spans="1:26" ht="12.75" customHeight="1" x14ac:dyDescent="0.25">
      <c r="A810" s="125"/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5"/>
      <c r="X810" s="125"/>
      <c r="Y810" s="125"/>
      <c r="Z810" s="125"/>
    </row>
    <row r="811" spans="1:26" ht="12.75" customHeight="1" x14ac:dyDescent="0.25">
      <c r="A811" s="125"/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25"/>
      <c r="Y811" s="125"/>
      <c r="Z811" s="125"/>
    </row>
    <row r="812" spans="1:26" ht="12.75" customHeight="1" x14ac:dyDescent="0.25">
      <c r="A812" s="125"/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25"/>
      <c r="Y812" s="125"/>
      <c r="Z812" s="125"/>
    </row>
    <row r="813" spans="1:26" ht="12.75" customHeight="1" x14ac:dyDescent="0.25">
      <c r="A813" s="125"/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25"/>
      <c r="Y813" s="125"/>
      <c r="Z813" s="125"/>
    </row>
    <row r="814" spans="1:26" ht="12.75" customHeight="1" x14ac:dyDescent="0.25">
      <c r="A814" s="125"/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25"/>
      <c r="Y814" s="125"/>
      <c r="Z814" s="125"/>
    </row>
    <row r="815" spans="1:26" ht="12.75" customHeight="1" x14ac:dyDescent="0.25">
      <c r="A815" s="125"/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5"/>
      <c r="X815" s="125"/>
      <c r="Y815" s="125"/>
      <c r="Z815" s="125"/>
    </row>
    <row r="816" spans="1:26" ht="12.75" customHeight="1" x14ac:dyDescent="0.25">
      <c r="A816" s="125"/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5"/>
      <c r="X816" s="125"/>
      <c r="Y816" s="125"/>
      <c r="Z816" s="125"/>
    </row>
    <row r="817" spans="1:26" ht="12.75" customHeight="1" x14ac:dyDescent="0.25">
      <c r="A817" s="125"/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5"/>
      <c r="X817" s="125"/>
      <c r="Y817" s="125"/>
      <c r="Z817" s="125"/>
    </row>
    <row r="818" spans="1:26" ht="12.75" customHeight="1" x14ac:dyDescent="0.25">
      <c r="A818" s="125"/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5"/>
      <c r="X818" s="125"/>
      <c r="Y818" s="125"/>
      <c r="Z818" s="125"/>
    </row>
    <row r="819" spans="1:26" ht="12.75" customHeight="1" x14ac:dyDescent="0.25">
      <c r="A819" s="125"/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5"/>
      <c r="X819" s="125"/>
      <c r="Y819" s="125"/>
      <c r="Z819" s="125"/>
    </row>
    <row r="820" spans="1:26" ht="12.75" customHeight="1" x14ac:dyDescent="0.25">
      <c r="A820" s="125"/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5"/>
      <c r="X820" s="125"/>
      <c r="Y820" s="125"/>
      <c r="Z820" s="125"/>
    </row>
    <row r="821" spans="1:26" ht="12.75" customHeight="1" x14ac:dyDescent="0.25">
      <c r="A821" s="125"/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5"/>
      <c r="X821" s="125"/>
      <c r="Y821" s="125"/>
      <c r="Z821" s="125"/>
    </row>
    <row r="822" spans="1:26" ht="12.75" customHeight="1" x14ac:dyDescent="0.25">
      <c r="A822" s="125"/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5"/>
      <c r="X822" s="125"/>
      <c r="Y822" s="125"/>
      <c r="Z822" s="125"/>
    </row>
    <row r="823" spans="1:26" ht="12.75" customHeight="1" x14ac:dyDescent="0.25">
      <c r="A823" s="125"/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25"/>
      <c r="Y823" s="125"/>
      <c r="Z823" s="125"/>
    </row>
    <row r="824" spans="1:26" ht="12.75" customHeight="1" x14ac:dyDescent="0.25">
      <c r="A824" s="125"/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25"/>
      <c r="Y824" s="125"/>
      <c r="Z824" s="125"/>
    </row>
    <row r="825" spans="1:26" ht="12.75" customHeight="1" x14ac:dyDescent="0.25">
      <c r="A825" s="125"/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5"/>
      <c r="X825" s="125"/>
      <c r="Y825" s="125"/>
      <c r="Z825" s="125"/>
    </row>
    <row r="826" spans="1:26" ht="12.75" customHeight="1" x14ac:dyDescent="0.25">
      <c r="A826" s="125"/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5"/>
      <c r="X826" s="125"/>
      <c r="Y826" s="125"/>
      <c r="Z826" s="125"/>
    </row>
    <row r="827" spans="1:26" ht="12.75" customHeight="1" x14ac:dyDescent="0.25">
      <c r="A827" s="125"/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5"/>
      <c r="X827" s="125"/>
      <c r="Y827" s="125"/>
      <c r="Z827" s="125"/>
    </row>
    <row r="828" spans="1:26" ht="12.75" customHeight="1" x14ac:dyDescent="0.25">
      <c r="A828" s="125"/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5"/>
      <c r="X828" s="125"/>
      <c r="Y828" s="125"/>
      <c r="Z828" s="125"/>
    </row>
    <row r="829" spans="1:26" ht="12.75" customHeight="1" x14ac:dyDescent="0.25">
      <c r="A829" s="125"/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25"/>
      <c r="Y829" s="125"/>
      <c r="Z829" s="125"/>
    </row>
    <row r="830" spans="1:26" ht="12.75" customHeight="1" x14ac:dyDescent="0.25">
      <c r="A830" s="125"/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5"/>
      <c r="X830" s="125"/>
      <c r="Y830" s="125"/>
      <c r="Z830" s="125"/>
    </row>
    <row r="831" spans="1:26" ht="12.75" customHeight="1" x14ac:dyDescent="0.25">
      <c r="A831" s="125"/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25"/>
      <c r="Y831" s="125"/>
      <c r="Z831" s="125"/>
    </row>
    <row r="832" spans="1:26" ht="12.75" customHeight="1" x14ac:dyDescent="0.25">
      <c r="A832" s="125"/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25"/>
      <c r="Y832" s="125"/>
      <c r="Z832" s="125"/>
    </row>
    <row r="833" spans="1:26" ht="12.75" customHeight="1" x14ac:dyDescent="0.25">
      <c r="A833" s="125"/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25"/>
      <c r="Y833" s="125"/>
      <c r="Z833" s="125"/>
    </row>
    <row r="834" spans="1:26" ht="12.75" customHeight="1" x14ac:dyDescent="0.25">
      <c r="A834" s="125"/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5"/>
      <c r="X834" s="125"/>
      <c r="Y834" s="125"/>
      <c r="Z834" s="125"/>
    </row>
    <row r="835" spans="1:26" ht="12.75" customHeight="1" x14ac:dyDescent="0.25">
      <c r="A835" s="125"/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5"/>
      <c r="X835" s="125"/>
      <c r="Y835" s="125"/>
      <c r="Z835" s="125"/>
    </row>
    <row r="836" spans="1:26" ht="12.75" customHeight="1" x14ac:dyDescent="0.25">
      <c r="A836" s="125"/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5"/>
      <c r="X836" s="125"/>
      <c r="Y836" s="125"/>
      <c r="Z836" s="125"/>
    </row>
    <row r="837" spans="1:26" ht="12.75" customHeight="1" x14ac:dyDescent="0.25">
      <c r="A837" s="125"/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5"/>
      <c r="X837" s="125"/>
      <c r="Y837" s="125"/>
      <c r="Z837" s="125"/>
    </row>
    <row r="838" spans="1:26" ht="12.75" customHeight="1" x14ac:dyDescent="0.25">
      <c r="A838" s="125"/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5"/>
      <c r="X838" s="125"/>
      <c r="Y838" s="125"/>
      <c r="Z838" s="125"/>
    </row>
    <row r="839" spans="1:26" ht="12.75" customHeight="1" x14ac:dyDescent="0.25">
      <c r="A839" s="125"/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5"/>
      <c r="X839" s="125"/>
      <c r="Y839" s="125"/>
      <c r="Z839" s="125"/>
    </row>
    <row r="840" spans="1:26" ht="12.75" customHeight="1" x14ac:dyDescent="0.25">
      <c r="A840" s="125"/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5"/>
      <c r="X840" s="125"/>
      <c r="Y840" s="125"/>
      <c r="Z840" s="125"/>
    </row>
    <row r="841" spans="1:26" ht="12.75" customHeight="1" x14ac:dyDescent="0.25">
      <c r="A841" s="125"/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5"/>
      <c r="X841" s="125"/>
      <c r="Y841" s="125"/>
      <c r="Z841" s="125"/>
    </row>
    <row r="842" spans="1:26" ht="12.75" customHeight="1" x14ac:dyDescent="0.25">
      <c r="A842" s="125"/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5"/>
      <c r="X842" s="125"/>
      <c r="Y842" s="125"/>
      <c r="Z842" s="125"/>
    </row>
    <row r="843" spans="1:26" ht="12.75" customHeight="1" x14ac:dyDescent="0.25">
      <c r="A843" s="125"/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5"/>
      <c r="X843" s="125"/>
      <c r="Y843" s="125"/>
      <c r="Z843" s="125"/>
    </row>
    <row r="844" spans="1:26" ht="12.75" customHeight="1" x14ac:dyDescent="0.25">
      <c r="A844" s="125"/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5"/>
      <c r="X844" s="125"/>
      <c r="Y844" s="125"/>
      <c r="Z844" s="125"/>
    </row>
    <row r="845" spans="1:26" ht="12.75" customHeight="1" x14ac:dyDescent="0.25">
      <c r="A845" s="125"/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25"/>
      <c r="Y845" s="125"/>
      <c r="Z845" s="125"/>
    </row>
    <row r="846" spans="1:26" ht="12.75" customHeight="1" x14ac:dyDescent="0.25">
      <c r="A846" s="125"/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25"/>
      <c r="Y846" s="125"/>
      <c r="Z846" s="125"/>
    </row>
    <row r="847" spans="1:26" ht="12.75" customHeight="1" x14ac:dyDescent="0.25">
      <c r="A847" s="125"/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5"/>
      <c r="X847" s="125"/>
      <c r="Y847" s="125"/>
      <c r="Z847" s="125"/>
    </row>
    <row r="848" spans="1:26" ht="12.75" customHeight="1" x14ac:dyDescent="0.25">
      <c r="A848" s="125"/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5"/>
      <c r="X848" s="125"/>
      <c r="Y848" s="125"/>
      <c r="Z848" s="125"/>
    </row>
    <row r="849" spans="1:26" ht="12.75" customHeight="1" x14ac:dyDescent="0.25">
      <c r="A849" s="125"/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5"/>
      <c r="X849" s="125"/>
      <c r="Y849" s="125"/>
      <c r="Z849" s="125"/>
    </row>
    <row r="850" spans="1:26" ht="12.75" customHeight="1" x14ac:dyDescent="0.25">
      <c r="A850" s="125"/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5"/>
      <c r="X850" s="125"/>
      <c r="Y850" s="125"/>
      <c r="Z850" s="125"/>
    </row>
    <row r="851" spans="1:26" ht="12.75" customHeight="1" x14ac:dyDescent="0.25">
      <c r="A851" s="125"/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5"/>
      <c r="X851" s="125"/>
      <c r="Y851" s="125"/>
      <c r="Z851" s="125"/>
    </row>
    <row r="852" spans="1:26" ht="12.75" customHeight="1" x14ac:dyDescent="0.25">
      <c r="A852" s="125"/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5"/>
      <c r="X852" s="125"/>
      <c r="Y852" s="125"/>
      <c r="Z852" s="125"/>
    </row>
    <row r="853" spans="1:26" ht="12.75" customHeight="1" x14ac:dyDescent="0.25">
      <c r="A853" s="125"/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25"/>
      <c r="Y853" s="125"/>
      <c r="Z853" s="125"/>
    </row>
    <row r="854" spans="1:26" ht="12.75" customHeight="1" x14ac:dyDescent="0.25">
      <c r="A854" s="125"/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25"/>
      <c r="Y854" s="125"/>
      <c r="Z854" s="125"/>
    </row>
    <row r="855" spans="1:26" ht="12.75" customHeight="1" x14ac:dyDescent="0.25">
      <c r="A855" s="125"/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25"/>
      <c r="Y855" s="125"/>
      <c r="Z855" s="125"/>
    </row>
    <row r="856" spans="1:26" ht="12.75" customHeight="1" x14ac:dyDescent="0.25">
      <c r="A856" s="125"/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5"/>
      <c r="X856" s="125"/>
      <c r="Y856" s="125"/>
      <c r="Z856" s="125"/>
    </row>
    <row r="857" spans="1:26" ht="12.75" customHeight="1" x14ac:dyDescent="0.25">
      <c r="A857" s="125"/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5"/>
      <c r="X857" s="125"/>
      <c r="Y857" s="125"/>
      <c r="Z857" s="125"/>
    </row>
    <row r="858" spans="1:26" ht="12.75" customHeight="1" x14ac:dyDescent="0.25">
      <c r="A858" s="125"/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25"/>
      <c r="Y858" s="125"/>
      <c r="Z858" s="125"/>
    </row>
    <row r="859" spans="1:26" ht="12.75" customHeight="1" x14ac:dyDescent="0.25">
      <c r="A859" s="125"/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5"/>
      <c r="X859" s="125"/>
      <c r="Y859" s="125"/>
      <c r="Z859" s="125"/>
    </row>
    <row r="860" spans="1:26" ht="12.75" customHeight="1" x14ac:dyDescent="0.25">
      <c r="A860" s="125"/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5"/>
      <c r="X860" s="125"/>
      <c r="Y860" s="125"/>
      <c r="Z860" s="125"/>
    </row>
    <row r="861" spans="1:26" ht="12.75" customHeight="1" x14ac:dyDescent="0.25">
      <c r="A861" s="125"/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25"/>
      <c r="Y861" s="125"/>
      <c r="Z861" s="125"/>
    </row>
    <row r="862" spans="1:26" ht="12.75" customHeight="1" x14ac:dyDescent="0.25">
      <c r="A862" s="125"/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5"/>
      <c r="X862" s="125"/>
      <c r="Y862" s="125"/>
      <c r="Z862" s="125"/>
    </row>
    <row r="863" spans="1:26" ht="12.75" customHeight="1" x14ac:dyDescent="0.25">
      <c r="A863" s="125"/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5"/>
      <c r="X863" s="125"/>
      <c r="Y863" s="125"/>
      <c r="Z863" s="125"/>
    </row>
    <row r="864" spans="1:26" ht="12.75" customHeight="1" x14ac:dyDescent="0.25">
      <c r="A864" s="125"/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25"/>
      <c r="Y864" s="125"/>
      <c r="Z864" s="125"/>
    </row>
    <row r="865" spans="1:26" ht="12.75" customHeight="1" x14ac:dyDescent="0.25">
      <c r="A865" s="125"/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25"/>
      <c r="Y865" s="125"/>
      <c r="Z865" s="125"/>
    </row>
    <row r="866" spans="1:26" ht="12.75" customHeight="1" x14ac:dyDescent="0.25">
      <c r="A866" s="125"/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25"/>
      <c r="Y866" s="125"/>
      <c r="Z866" s="125"/>
    </row>
    <row r="867" spans="1:26" ht="12.75" customHeight="1" x14ac:dyDescent="0.25">
      <c r="A867" s="125"/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5"/>
      <c r="X867" s="125"/>
      <c r="Y867" s="125"/>
      <c r="Z867" s="125"/>
    </row>
    <row r="868" spans="1:26" ht="12.75" customHeight="1" x14ac:dyDescent="0.25">
      <c r="A868" s="125"/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5"/>
      <c r="X868" s="125"/>
      <c r="Y868" s="125"/>
      <c r="Z868" s="125"/>
    </row>
    <row r="869" spans="1:26" ht="12.75" customHeight="1" x14ac:dyDescent="0.25">
      <c r="A869" s="125"/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5"/>
      <c r="X869" s="125"/>
      <c r="Y869" s="125"/>
      <c r="Z869" s="125"/>
    </row>
    <row r="870" spans="1:26" ht="12.75" customHeight="1" x14ac:dyDescent="0.25">
      <c r="A870" s="125"/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5"/>
      <c r="X870" s="125"/>
      <c r="Y870" s="125"/>
      <c r="Z870" s="125"/>
    </row>
    <row r="871" spans="1:26" ht="12.75" customHeight="1" x14ac:dyDescent="0.25">
      <c r="A871" s="125"/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5"/>
      <c r="X871" s="125"/>
      <c r="Y871" s="125"/>
      <c r="Z871" s="125"/>
    </row>
    <row r="872" spans="1:26" ht="12.75" customHeight="1" x14ac:dyDescent="0.25">
      <c r="A872" s="125"/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5"/>
      <c r="X872" s="125"/>
      <c r="Y872" s="125"/>
      <c r="Z872" s="125"/>
    </row>
    <row r="873" spans="1:26" ht="12.75" customHeight="1" x14ac:dyDescent="0.25">
      <c r="A873" s="125"/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5"/>
      <c r="X873" s="125"/>
      <c r="Y873" s="125"/>
      <c r="Z873" s="125"/>
    </row>
    <row r="874" spans="1:26" ht="12.75" customHeight="1" x14ac:dyDescent="0.25">
      <c r="A874" s="125"/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5"/>
      <c r="X874" s="125"/>
      <c r="Y874" s="125"/>
      <c r="Z874" s="125"/>
    </row>
    <row r="875" spans="1:26" ht="12.75" customHeight="1" x14ac:dyDescent="0.25">
      <c r="A875" s="125"/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5"/>
      <c r="X875" s="125"/>
      <c r="Y875" s="125"/>
      <c r="Z875" s="125"/>
    </row>
    <row r="876" spans="1:26" ht="12.75" customHeight="1" x14ac:dyDescent="0.25">
      <c r="A876" s="125"/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5"/>
      <c r="X876" s="125"/>
      <c r="Y876" s="125"/>
      <c r="Z876" s="125"/>
    </row>
    <row r="877" spans="1:26" ht="12.75" customHeight="1" x14ac:dyDescent="0.25">
      <c r="A877" s="125"/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5"/>
      <c r="X877" s="125"/>
      <c r="Y877" s="125"/>
      <c r="Z877" s="125"/>
    </row>
    <row r="878" spans="1:26" ht="12.75" customHeight="1" x14ac:dyDescent="0.25">
      <c r="A878" s="125"/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5"/>
      <c r="X878" s="125"/>
      <c r="Y878" s="125"/>
      <c r="Z878" s="125"/>
    </row>
    <row r="879" spans="1:26" ht="12.75" customHeight="1" x14ac:dyDescent="0.25">
      <c r="A879" s="125"/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5"/>
      <c r="X879" s="125"/>
      <c r="Y879" s="125"/>
      <c r="Z879" s="125"/>
    </row>
    <row r="880" spans="1:26" ht="12.75" customHeight="1" x14ac:dyDescent="0.25">
      <c r="A880" s="125"/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5"/>
      <c r="X880" s="125"/>
      <c r="Y880" s="125"/>
      <c r="Z880" s="125"/>
    </row>
    <row r="881" spans="1:26" ht="12.75" customHeight="1" x14ac:dyDescent="0.25">
      <c r="A881" s="125"/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5"/>
      <c r="X881" s="125"/>
      <c r="Y881" s="125"/>
      <c r="Z881" s="125"/>
    </row>
    <row r="882" spans="1:26" ht="12.75" customHeight="1" x14ac:dyDescent="0.25">
      <c r="A882" s="125"/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5"/>
      <c r="X882" s="125"/>
      <c r="Y882" s="125"/>
      <c r="Z882" s="125"/>
    </row>
    <row r="883" spans="1:26" ht="12.75" customHeight="1" x14ac:dyDescent="0.25">
      <c r="A883" s="125"/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5"/>
      <c r="X883" s="125"/>
      <c r="Y883" s="125"/>
      <c r="Z883" s="125"/>
    </row>
    <row r="884" spans="1:26" ht="12.75" customHeight="1" x14ac:dyDescent="0.25">
      <c r="A884" s="125"/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5"/>
      <c r="X884" s="125"/>
      <c r="Y884" s="125"/>
      <c r="Z884" s="125"/>
    </row>
    <row r="885" spans="1:26" ht="12.75" customHeight="1" x14ac:dyDescent="0.25">
      <c r="A885" s="125"/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5"/>
      <c r="X885" s="125"/>
      <c r="Y885" s="125"/>
      <c r="Z885" s="125"/>
    </row>
    <row r="886" spans="1:26" ht="12.75" customHeight="1" x14ac:dyDescent="0.25">
      <c r="A886" s="125"/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5"/>
      <c r="X886" s="125"/>
      <c r="Y886" s="125"/>
      <c r="Z886" s="125"/>
    </row>
    <row r="887" spans="1:26" ht="12.75" customHeight="1" x14ac:dyDescent="0.25">
      <c r="A887" s="125"/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5"/>
      <c r="X887" s="125"/>
      <c r="Y887" s="125"/>
      <c r="Z887" s="125"/>
    </row>
    <row r="888" spans="1:26" ht="12.75" customHeight="1" x14ac:dyDescent="0.25">
      <c r="A888" s="125"/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5"/>
      <c r="X888" s="125"/>
      <c r="Y888" s="125"/>
      <c r="Z888" s="125"/>
    </row>
    <row r="889" spans="1:26" ht="12.75" customHeight="1" x14ac:dyDescent="0.25">
      <c r="A889" s="125"/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5"/>
      <c r="X889" s="125"/>
      <c r="Y889" s="125"/>
      <c r="Z889" s="125"/>
    </row>
    <row r="890" spans="1:26" ht="12.75" customHeight="1" x14ac:dyDescent="0.25">
      <c r="A890" s="125"/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5"/>
      <c r="X890" s="125"/>
      <c r="Y890" s="125"/>
      <c r="Z890" s="125"/>
    </row>
    <row r="891" spans="1:26" ht="12.75" customHeight="1" x14ac:dyDescent="0.25">
      <c r="A891" s="125"/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5"/>
      <c r="X891" s="125"/>
      <c r="Y891" s="125"/>
      <c r="Z891" s="125"/>
    </row>
    <row r="892" spans="1:26" ht="12.75" customHeight="1" x14ac:dyDescent="0.25">
      <c r="A892" s="125"/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5"/>
      <c r="X892" s="125"/>
      <c r="Y892" s="125"/>
      <c r="Z892" s="125"/>
    </row>
    <row r="893" spans="1:26" ht="12.75" customHeight="1" x14ac:dyDescent="0.25">
      <c r="A893" s="125"/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5"/>
      <c r="X893" s="125"/>
      <c r="Y893" s="125"/>
      <c r="Z893" s="125"/>
    </row>
    <row r="894" spans="1:26" ht="12.75" customHeight="1" x14ac:dyDescent="0.25">
      <c r="A894" s="125"/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5"/>
      <c r="X894" s="125"/>
      <c r="Y894" s="125"/>
      <c r="Z894" s="125"/>
    </row>
    <row r="895" spans="1:26" ht="12.75" customHeight="1" x14ac:dyDescent="0.25">
      <c r="A895" s="125"/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5"/>
      <c r="X895" s="125"/>
      <c r="Y895" s="125"/>
      <c r="Z895" s="125"/>
    </row>
    <row r="896" spans="1:26" ht="12.75" customHeight="1" x14ac:dyDescent="0.25">
      <c r="A896" s="125"/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25"/>
      <c r="Y896" s="125"/>
      <c r="Z896" s="125"/>
    </row>
    <row r="897" spans="1:26" ht="12.75" customHeight="1" x14ac:dyDescent="0.25">
      <c r="A897" s="125"/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5"/>
      <c r="X897" s="125"/>
      <c r="Y897" s="125"/>
      <c r="Z897" s="125"/>
    </row>
    <row r="898" spans="1:26" ht="12.75" customHeight="1" x14ac:dyDescent="0.25">
      <c r="A898" s="125"/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5"/>
      <c r="X898" s="125"/>
      <c r="Y898" s="125"/>
      <c r="Z898" s="125"/>
    </row>
    <row r="899" spans="1:26" ht="12.75" customHeight="1" x14ac:dyDescent="0.25">
      <c r="A899" s="125"/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5"/>
      <c r="X899" s="125"/>
      <c r="Y899" s="125"/>
      <c r="Z899" s="125"/>
    </row>
    <row r="900" spans="1:26" ht="12.75" customHeight="1" x14ac:dyDescent="0.25">
      <c r="A900" s="125"/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5"/>
      <c r="X900" s="125"/>
      <c r="Y900" s="125"/>
      <c r="Z900" s="125"/>
    </row>
    <row r="901" spans="1:26" ht="12.75" customHeight="1" x14ac:dyDescent="0.25">
      <c r="A901" s="125"/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25"/>
      <c r="Y901" s="125"/>
      <c r="Z901" s="125"/>
    </row>
    <row r="902" spans="1:26" ht="12.75" customHeight="1" x14ac:dyDescent="0.25">
      <c r="A902" s="125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25"/>
      <c r="Y902" s="125"/>
      <c r="Z902" s="125"/>
    </row>
    <row r="903" spans="1:26" ht="12.75" customHeight="1" x14ac:dyDescent="0.25">
      <c r="A903" s="125"/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25"/>
      <c r="Y903" s="125"/>
      <c r="Z903" s="125"/>
    </row>
    <row r="904" spans="1:26" ht="12.75" customHeight="1" x14ac:dyDescent="0.25">
      <c r="A904" s="125"/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5"/>
      <c r="X904" s="125"/>
      <c r="Y904" s="125"/>
      <c r="Z904" s="125"/>
    </row>
    <row r="905" spans="1:26" ht="12.75" customHeight="1" x14ac:dyDescent="0.25">
      <c r="A905" s="125"/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5"/>
      <c r="X905" s="125"/>
      <c r="Y905" s="125"/>
      <c r="Z905" s="125"/>
    </row>
    <row r="906" spans="1:26" ht="12.75" customHeight="1" x14ac:dyDescent="0.25">
      <c r="A906" s="125"/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5"/>
      <c r="X906" s="125"/>
      <c r="Y906" s="125"/>
      <c r="Z906" s="125"/>
    </row>
    <row r="907" spans="1:26" ht="12.75" customHeight="1" x14ac:dyDescent="0.25">
      <c r="A907" s="125"/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5"/>
      <c r="X907" s="125"/>
      <c r="Y907" s="125"/>
      <c r="Z907" s="125"/>
    </row>
    <row r="908" spans="1:26" ht="12.75" customHeight="1" x14ac:dyDescent="0.25">
      <c r="A908" s="125"/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5"/>
      <c r="X908" s="125"/>
      <c r="Y908" s="125"/>
      <c r="Z908" s="125"/>
    </row>
    <row r="909" spans="1:26" ht="12.75" customHeight="1" x14ac:dyDescent="0.25">
      <c r="A909" s="125"/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5"/>
      <c r="X909" s="125"/>
      <c r="Y909" s="125"/>
      <c r="Z909" s="125"/>
    </row>
    <row r="910" spans="1:26" ht="12.75" customHeight="1" x14ac:dyDescent="0.25">
      <c r="A910" s="125"/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5"/>
      <c r="X910" s="125"/>
      <c r="Y910" s="125"/>
      <c r="Z910" s="125"/>
    </row>
    <row r="911" spans="1:26" ht="12.75" customHeight="1" x14ac:dyDescent="0.25">
      <c r="A911" s="125"/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5"/>
      <c r="X911" s="125"/>
      <c r="Y911" s="125"/>
      <c r="Z911" s="125"/>
    </row>
    <row r="912" spans="1:26" ht="12.75" customHeight="1" x14ac:dyDescent="0.25">
      <c r="A912" s="125"/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5"/>
      <c r="X912" s="125"/>
      <c r="Y912" s="125"/>
      <c r="Z912" s="125"/>
    </row>
    <row r="913" spans="1:26" ht="12.75" customHeight="1" x14ac:dyDescent="0.25">
      <c r="A913" s="125"/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5"/>
      <c r="X913" s="125"/>
      <c r="Y913" s="125"/>
      <c r="Z913" s="125"/>
    </row>
    <row r="914" spans="1:26" ht="12.75" customHeight="1" x14ac:dyDescent="0.25">
      <c r="A914" s="125"/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5"/>
      <c r="X914" s="125"/>
      <c r="Y914" s="125"/>
      <c r="Z914" s="125"/>
    </row>
    <row r="915" spans="1:26" ht="12.75" customHeight="1" x14ac:dyDescent="0.25">
      <c r="A915" s="125"/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5"/>
      <c r="X915" s="125"/>
      <c r="Y915" s="125"/>
      <c r="Z915" s="125"/>
    </row>
    <row r="916" spans="1:26" ht="12.75" customHeight="1" x14ac:dyDescent="0.25">
      <c r="A916" s="125"/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5"/>
      <c r="X916" s="125"/>
      <c r="Y916" s="125"/>
      <c r="Z916" s="125"/>
    </row>
    <row r="917" spans="1:26" ht="12.75" customHeight="1" x14ac:dyDescent="0.25">
      <c r="A917" s="125"/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5"/>
      <c r="X917" s="125"/>
      <c r="Y917" s="125"/>
      <c r="Z917" s="125"/>
    </row>
    <row r="918" spans="1:26" ht="12.75" customHeight="1" x14ac:dyDescent="0.25">
      <c r="A918" s="125"/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5"/>
      <c r="X918" s="125"/>
      <c r="Y918" s="125"/>
      <c r="Z918" s="125"/>
    </row>
    <row r="919" spans="1:26" ht="12.75" customHeight="1" x14ac:dyDescent="0.25">
      <c r="A919" s="125"/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5"/>
      <c r="X919" s="125"/>
      <c r="Y919" s="125"/>
      <c r="Z919" s="125"/>
    </row>
    <row r="920" spans="1:26" ht="12.75" customHeight="1" x14ac:dyDescent="0.25">
      <c r="A920" s="125"/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5"/>
      <c r="X920" s="125"/>
      <c r="Y920" s="125"/>
      <c r="Z920" s="125"/>
    </row>
    <row r="921" spans="1:26" ht="12.75" customHeight="1" x14ac:dyDescent="0.25">
      <c r="A921" s="125"/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5"/>
      <c r="X921" s="125"/>
      <c r="Y921" s="125"/>
      <c r="Z921" s="125"/>
    </row>
    <row r="922" spans="1:26" ht="12.75" customHeight="1" x14ac:dyDescent="0.25">
      <c r="A922" s="125"/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5"/>
      <c r="X922" s="125"/>
      <c r="Y922" s="125"/>
      <c r="Z922" s="125"/>
    </row>
    <row r="923" spans="1:26" ht="12.75" customHeight="1" x14ac:dyDescent="0.25">
      <c r="A923" s="125"/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5"/>
      <c r="X923" s="125"/>
      <c r="Y923" s="125"/>
      <c r="Z923" s="125"/>
    </row>
    <row r="924" spans="1:26" ht="12.75" customHeight="1" x14ac:dyDescent="0.25">
      <c r="A924" s="125"/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5"/>
      <c r="X924" s="125"/>
      <c r="Y924" s="125"/>
      <c r="Z924" s="125"/>
    </row>
    <row r="925" spans="1:26" ht="12.75" customHeight="1" x14ac:dyDescent="0.25">
      <c r="A925" s="125"/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5"/>
      <c r="X925" s="125"/>
      <c r="Y925" s="125"/>
      <c r="Z925" s="125"/>
    </row>
    <row r="926" spans="1:26" ht="12.75" customHeight="1" x14ac:dyDescent="0.25">
      <c r="A926" s="125"/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5"/>
      <c r="X926" s="125"/>
      <c r="Y926" s="125"/>
      <c r="Z926" s="125"/>
    </row>
    <row r="927" spans="1:26" ht="12.75" customHeight="1" x14ac:dyDescent="0.25">
      <c r="A927" s="125"/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5"/>
      <c r="X927" s="125"/>
      <c r="Y927" s="125"/>
      <c r="Z927" s="125"/>
    </row>
    <row r="928" spans="1:26" ht="12.75" customHeight="1" x14ac:dyDescent="0.25">
      <c r="A928" s="125"/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5"/>
      <c r="X928" s="125"/>
      <c r="Y928" s="125"/>
      <c r="Z928" s="125"/>
    </row>
    <row r="929" spans="1:26" ht="12.75" customHeight="1" x14ac:dyDescent="0.25">
      <c r="A929" s="125"/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5"/>
      <c r="X929" s="125"/>
      <c r="Y929" s="125"/>
      <c r="Z929" s="125"/>
    </row>
    <row r="930" spans="1:26" ht="12.75" customHeight="1" x14ac:dyDescent="0.25">
      <c r="A930" s="125"/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25"/>
      <c r="Y930" s="125"/>
      <c r="Z930" s="125"/>
    </row>
    <row r="931" spans="1:26" ht="12.75" customHeight="1" x14ac:dyDescent="0.25">
      <c r="A931" s="125"/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5"/>
      <c r="X931" s="125"/>
      <c r="Y931" s="125"/>
      <c r="Z931" s="125"/>
    </row>
    <row r="932" spans="1:26" ht="12.75" customHeight="1" x14ac:dyDescent="0.25">
      <c r="A932" s="125"/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5"/>
      <c r="X932" s="125"/>
      <c r="Y932" s="125"/>
      <c r="Z932" s="125"/>
    </row>
    <row r="933" spans="1:26" ht="12.75" customHeight="1" x14ac:dyDescent="0.25">
      <c r="A933" s="125"/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5"/>
      <c r="X933" s="125"/>
      <c r="Y933" s="125"/>
      <c r="Z933" s="125"/>
    </row>
    <row r="934" spans="1:26" ht="12.75" customHeight="1" x14ac:dyDescent="0.25">
      <c r="A934" s="125"/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5"/>
      <c r="X934" s="125"/>
      <c r="Y934" s="125"/>
      <c r="Z934" s="125"/>
    </row>
    <row r="935" spans="1:26" ht="12.75" customHeight="1" x14ac:dyDescent="0.25">
      <c r="A935" s="125"/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5"/>
      <c r="X935" s="125"/>
      <c r="Y935" s="125"/>
      <c r="Z935" s="125"/>
    </row>
    <row r="936" spans="1:26" ht="12.75" customHeight="1" x14ac:dyDescent="0.25">
      <c r="A936" s="125"/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5"/>
      <c r="X936" s="125"/>
      <c r="Y936" s="125"/>
      <c r="Z936" s="125"/>
    </row>
    <row r="937" spans="1:26" ht="12.75" customHeight="1" x14ac:dyDescent="0.25">
      <c r="A937" s="125"/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5"/>
      <c r="X937" s="125"/>
      <c r="Y937" s="125"/>
      <c r="Z937" s="125"/>
    </row>
    <row r="938" spans="1:26" ht="12.75" customHeight="1" x14ac:dyDescent="0.25">
      <c r="A938" s="125"/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5"/>
      <c r="X938" s="125"/>
      <c r="Y938" s="125"/>
      <c r="Z938" s="125"/>
    </row>
    <row r="939" spans="1:26" ht="12.75" customHeight="1" x14ac:dyDescent="0.25">
      <c r="A939" s="125"/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5"/>
      <c r="X939" s="125"/>
      <c r="Y939" s="125"/>
      <c r="Z939" s="125"/>
    </row>
    <row r="940" spans="1:26" ht="12.75" customHeight="1" x14ac:dyDescent="0.25">
      <c r="A940" s="125"/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5"/>
      <c r="X940" s="125"/>
      <c r="Y940" s="125"/>
      <c r="Z940" s="125"/>
    </row>
    <row r="941" spans="1:26" ht="12.75" customHeight="1" x14ac:dyDescent="0.25">
      <c r="A941" s="125"/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5"/>
      <c r="X941" s="125"/>
      <c r="Y941" s="125"/>
      <c r="Z941" s="125"/>
    </row>
    <row r="942" spans="1:26" ht="12.75" customHeight="1" x14ac:dyDescent="0.25">
      <c r="A942" s="125"/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5"/>
      <c r="X942" s="125"/>
      <c r="Y942" s="125"/>
      <c r="Z942" s="125"/>
    </row>
    <row r="943" spans="1:26" ht="12.75" customHeight="1" x14ac:dyDescent="0.25">
      <c r="A943" s="125"/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5"/>
      <c r="X943" s="125"/>
      <c r="Y943" s="125"/>
      <c r="Z943" s="125"/>
    </row>
    <row r="944" spans="1:26" ht="12.75" customHeight="1" x14ac:dyDescent="0.25">
      <c r="A944" s="125"/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5"/>
      <c r="X944" s="125"/>
      <c r="Y944" s="125"/>
      <c r="Z944" s="125"/>
    </row>
    <row r="945" spans="1:26" ht="12.75" customHeight="1" x14ac:dyDescent="0.25">
      <c r="A945" s="125"/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5"/>
      <c r="X945" s="125"/>
      <c r="Y945" s="125"/>
      <c r="Z945" s="125"/>
    </row>
    <row r="946" spans="1:26" ht="12.75" customHeight="1" x14ac:dyDescent="0.25">
      <c r="A946" s="125"/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5"/>
      <c r="X946" s="125"/>
      <c r="Y946" s="125"/>
      <c r="Z946" s="125"/>
    </row>
    <row r="947" spans="1:26" ht="12.75" customHeight="1" x14ac:dyDescent="0.25">
      <c r="A947" s="125"/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5"/>
      <c r="X947" s="125"/>
      <c r="Y947" s="125"/>
      <c r="Z947" s="125"/>
    </row>
    <row r="948" spans="1:26" ht="12.75" customHeight="1" x14ac:dyDescent="0.25">
      <c r="A948" s="125"/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5"/>
      <c r="X948" s="125"/>
      <c r="Y948" s="125"/>
      <c r="Z948" s="125"/>
    </row>
    <row r="949" spans="1:26" ht="12.75" customHeight="1" x14ac:dyDescent="0.25">
      <c r="A949" s="125"/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25"/>
      <c r="Y949" s="125"/>
      <c r="Z949" s="125"/>
    </row>
    <row r="950" spans="1:26" ht="12.75" customHeight="1" x14ac:dyDescent="0.25">
      <c r="A950" s="125"/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5"/>
      <c r="X950" s="125"/>
      <c r="Y950" s="125"/>
      <c r="Z950" s="125"/>
    </row>
    <row r="951" spans="1:26" ht="12.75" customHeight="1" x14ac:dyDescent="0.25">
      <c r="A951" s="125"/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5"/>
      <c r="X951" s="125"/>
      <c r="Y951" s="125"/>
      <c r="Z951" s="125"/>
    </row>
    <row r="952" spans="1:26" ht="12.75" customHeight="1" x14ac:dyDescent="0.25">
      <c r="A952" s="125"/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5"/>
      <c r="X952" s="125"/>
      <c r="Y952" s="125"/>
      <c r="Z952" s="125"/>
    </row>
    <row r="953" spans="1:26" ht="12.75" customHeight="1" x14ac:dyDescent="0.25">
      <c r="A953" s="125"/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5"/>
      <c r="X953" s="125"/>
      <c r="Y953" s="125"/>
      <c r="Z953" s="125"/>
    </row>
    <row r="954" spans="1:26" ht="12.75" customHeight="1" x14ac:dyDescent="0.25">
      <c r="A954" s="125"/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5"/>
      <c r="X954" s="125"/>
      <c r="Y954" s="125"/>
      <c r="Z954" s="125"/>
    </row>
    <row r="955" spans="1:26" ht="12.75" customHeight="1" x14ac:dyDescent="0.25">
      <c r="A955" s="125"/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5"/>
      <c r="X955" s="125"/>
      <c r="Y955" s="125"/>
      <c r="Z955" s="125"/>
    </row>
    <row r="956" spans="1:26" ht="12.75" customHeight="1" x14ac:dyDescent="0.25">
      <c r="A956" s="125"/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5"/>
      <c r="X956" s="125"/>
      <c r="Y956" s="125"/>
      <c r="Z956" s="125"/>
    </row>
    <row r="957" spans="1:26" ht="12.75" customHeight="1" x14ac:dyDescent="0.25">
      <c r="A957" s="125"/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5"/>
      <c r="X957" s="125"/>
      <c r="Y957" s="125"/>
      <c r="Z957" s="125"/>
    </row>
    <row r="958" spans="1:26" ht="12.75" customHeight="1" x14ac:dyDescent="0.25">
      <c r="A958" s="125"/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5"/>
      <c r="X958" s="125"/>
      <c r="Y958" s="125"/>
      <c r="Z958" s="125"/>
    </row>
    <row r="959" spans="1:26" ht="12.75" customHeight="1" x14ac:dyDescent="0.25">
      <c r="A959" s="125"/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5"/>
      <c r="X959" s="125"/>
      <c r="Y959" s="125"/>
      <c r="Z959" s="125"/>
    </row>
    <row r="960" spans="1:26" ht="12.75" customHeight="1" x14ac:dyDescent="0.25">
      <c r="A960" s="125"/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5"/>
      <c r="X960" s="125"/>
      <c r="Y960" s="125"/>
      <c r="Z960" s="125"/>
    </row>
    <row r="961" spans="1:26" ht="12.75" customHeight="1" x14ac:dyDescent="0.25">
      <c r="A961" s="125"/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5"/>
      <c r="X961" s="125"/>
      <c r="Y961" s="125"/>
      <c r="Z961" s="125"/>
    </row>
    <row r="962" spans="1:26" ht="12.75" customHeight="1" x14ac:dyDescent="0.25">
      <c r="A962" s="125"/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5"/>
      <c r="X962" s="125"/>
      <c r="Y962" s="125"/>
      <c r="Z962" s="125"/>
    </row>
    <row r="963" spans="1:26" ht="12.75" customHeight="1" x14ac:dyDescent="0.25">
      <c r="A963" s="125"/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5"/>
      <c r="X963" s="125"/>
      <c r="Y963" s="125"/>
      <c r="Z963" s="125"/>
    </row>
    <row r="964" spans="1:26" ht="12.75" customHeight="1" x14ac:dyDescent="0.25">
      <c r="A964" s="125"/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5"/>
      <c r="X964" s="125"/>
      <c r="Y964" s="125"/>
      <c r="Z964" s="125"/>
    </row>
    <row r="965" spans="1:26" ht="12.75" customHeight="1" x14ac:dyDescent="0.25">
      <c r="A965" s="125"/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5"/>
      <c r="X965" s="125"/>
      <c r="Y965" s="125"/>
      <c r="Z965" s="125"/>
    </row>
    <row r="966" spans="1:26" ht="12.75" customHeight="1" x14ac:dyDescent="0.25">
      <c r="A966" s="125"/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5"/>
      <c r="X966" s="125"/>
      <c r="Y966" s="125"/>
      <c r="Z966" s="125"/>
    </row>
    <row r="967" spans="1:26" ht="12.75" customHeight="1" x14ac:dyDescent="0.25">
      <c r="A967" s="125"/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5"/>
      <c r="X967" s="125"/>
      <c r="Y967" s="125"/>
      <c r="Z967" s="125"/>
    </row>
    <row r="968" spans="1:26" ht="12.75" customHeight="1" x14ac:dyDescent="0.25">
      <c r="A968" s="125"/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5"/>
      <c r="X968" s="125"/>
      <c r="Y968" s="125"/>
      <c r="Z968" s="125"/>
    </row>
    <row r="969" spans="1:26" ht="12.75" customHeight="1" x14ac:dyDescent="0.25">
      <c r="A969" s="125"/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5"/>
      <c r="X969" s="125"/>
      <c r="Y969" s="125"/>
      <c r="Z969" s="125"/>
    </row>
    <row r="970" spans="1:26" ht="12.75" customHeight="1" x14ac:dyDescent="0.25">
      <c r="A970" s="125"/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5"/>
      <c r="X970" s="125"/>
      <c r="Y970" s="125"/>
      <c r="Z970" s="125"/>
    </row>
    <row r="971" spans="1:26" ht="12.75" customHeight="1" x14ac:dyDescent="0.25">
      <c r="A971" s="125"/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5"/>
      <c r="X971" s="125"/>
      <c r="Y971" s="125"/>
      <c r="Z971" s="125"/>
    </row>
    <row r="972" spans="1:26" ht="12.75" customHeight="1" x14ac:dyDescent="0.25">
      <c r="A972" s="125"/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5"/>
      <c r="X972" s="125"/>
      <c r="Y972" s="125"/>
      <c r="Z972" s="125"/>
    </row>
    <row r="973" spans="1:26" ht="12.75" customHeight="1" x14ac:dyDescent="0.25">
      <c r="A973" s="125"/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5"/>
      <c r="X973" s="125"/>
      <c r="Y973" s="125"/>
      <c r="Z973" s="125"/>
    </row>
    <row r="974" spans="1:26" ht="12.75" customHeight="1" x14ac:dyDescent="0.25">
      <c r="A974" s="125"/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5"/>
      <c r="X974" s="125"/>
      <c r="Y974" s="125"/>
      <c r="Z974" s="125"/>
    </row>
    <row r="975" spans="1:26" ht="12.75" customHeight="1" x14ac:dyDescent="0.25">
      <c r="A975" s="125"/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5"/>
      <c r="X975" s="125"/>
      <c r="Y975" s="125"/>
      <c r="Z975" s="125"/>
    </row>
    <row r="976" spans="1:26" ht="12.75" customHeight="1" x14ac:dyDescent="0.25">
      <c r="A976" s="125"/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5"/>
      <c r="X976" s="125"/>
      <c r="Y976" s="125"/>
      <c r="Z976" s="125"/>
    </row>
    <row r="977" spans="1:26" ht="12.75" customHeight="1" x14ac:dyDescent="0.25">
      <c r="A977" s="125"/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5"/>
      <c r="X977" s="125"/>
      <c r="Y977" s="125"/>
      <c r="Z977" s="125"/>
    </row>
    <row r="978" spans="1:26" ht="12.75" customHeight="1" x14ac:dyDescent="0.25">
      <c r="A978" s="125"/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5"/>
      <c r="X978" s="125"/>
      <c r="Y978" s="125"/>
      <c r="Z978" s="125"/>
    </row>
    <row r="979" spans="1:26" ht="12.75" customHeight="1" x14ac:dyDescent="0.25">
      <c r="A979" s="125"/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5"/>
      <c r="X979" s="125"/>
      <c r="Y979" s="125"/>
      <c r="Z979" s="125"/>
    </row>
    <row r="980" spans="1:26" ht="12.75" customHeight="1" x14ac:dyDescent="0.25">
      <c r="A980" s="125"/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5"/>
      <c r="X980" s="125"/>
      <c r="Y980" s="125"/>
      <c r="Z980" s="125"/>
    </row>
    <row r="981" spans="1:26" ht="12.75" customHeight="1" x14ac:dyDescent="0.25">
      <c r="A981" s="125"/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5"/>
      <c r="X981" s="125"/>
      <c r="Y981" s="125"/>
      <c r="Z981" s="125"/>
    </row>
    <row r="982" spans="1:26" ht="12.75" customHeight="1" x14ac:dyDescent="0.25">
      <c r="A982" s="125"/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5"/>
      <c r="X982" s="125"/>
      <c r="Y982" s="125"/>
      <c r="Z982" s="125"/>
    </row>
    <row r="983" spans="1:26" ht="12.75" customHeight="1" x14ac:dyDescent="0.25">
      <c r="A983" s="125"/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5"/>
      <c r="X983" s="125"/>
      <c r="Y983" s="125"/>
      <c r="Z983" s="125"/>
    </row>
    <row r="984" spans="1:26" ht="12.75" customHeight="1" x14ac:dyDescent="0.25">
      <c r="A984" s="125"/>
      <c r="B984" s="125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5"/>
      <c r="X984" s="125"/>
      <c r="Y984" s="125"/>
      <c r="Z984" s="125"/>
    </row>
    <row r="985" spans="1:26" ht="12.75" customHeight="1" x14ac:dyDescent="0.25">
      <c r="A985" s="125"/>
      <c r="B985" s="125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5"/>
      <c r="X985" s="125"/>
      <c r="Y985" s="125"/>
      <c r="Z985" s="125"/>
    </row>
    <row r="986" spans="1:26" ht="12.75" customHeight="1" x14ac:dyDescent="0.25">
      <c r="A986" s="125"/>
      <c r="B986" s="125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5"/>
      <c r="X986" s="125"/>
      <c r="Y986" s="125"/>
      <c r="Z986" s="125"/>
    </row>
    <row r="987" spans="1:26" ht="12.75" customHeight="1" x14ac:dyDescent="0.25">
      <c r="A987" s="125"/>
      <c r="B987" s="125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5"/>
      <c r="X987" s="125"/>
      <c r="Y987" s="125"/>
      <c r="Z987" s="125"/>
    </row>
    <row r="988" spans="1:26" ht="12.75" customHeight="1" x14ac:dyDescent="0.25">
      <c r="A988" s="125"/>
      <c r="B988" s="125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O988" s="125"/>
      <c r="P988" s="125"/>
      <c r="Q988" s="125"/>
      <c r="R988" s="125"/>
      <c r="S988" s="125"/>
      <c r="T988" s="125"/>
      <c r="U988" s="125"/>
      <c r="V988" s="125"/>
      <c r="W988" s="125"/>
      <c r="X988" s="125"/>
      <c r="Y988" s="125"/>
      <c r="Z988" s="125"/>
    </row>
    <row r="989" spans="1:26" ht="12.75" customHeight="1" x14ac:dyDescent="0.25">
      <c r="A989" s="125"/>
      <c r="B989" s="125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O989" s="125"/>
      <c r="P989" s="125"/>
      <c r="Q989" s="125"/>
      <c r="R989" s="125"/>
      <c r="S989" s="125"/>
      <c r="T989" s="125"/>
      <c r="U989" s="125"/>
      <c r="V989" s="125"/>
      <c r="W989" s="125"/>
      <c r="X989" s="125"/>
      <c r="Y989" s="125"/>
      <c r="Z989" s="125"/>
    </row>
    <row r="990" spans="1:26" ht="12.75" customHeight="1" x14ac:dyDescent="0.25">
      <c r="A990" s="125"/>
      <c r="B990" s="125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O990" s="125"/>
      <c r="P990" s="125"/>
      <c r="Q990" s="125"/>
      <c r="R990" s="125"/>
      <c r="S990" s="125"/>
      <c r="T990" s="125"/>
      <c r="U990" s="125"/>
      <c r="V990" s="125"/>
      <c r="W990" s="125"/>
      <c r="X990" s="125"/>
      <c r="Y990" s="125"/>
      <c r="Z990" s="125"/>
    </row>
    <row r="991" spans="1:26" ht="12.75" customHeight="1" x14ac:dyDescent="0.25">
      <c r="A991" s="125"/>
      <c r="B991" s="125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O991" s="125"/>
      <c r="P991" s="125"/>
      <c r="Q991" s="125"/>
      <c r="R991" s="125"/>
      <c r="S991" s="125"/>
      <c r="T991" s="125"/>
      <c r="U991" s="125"/>
      <c r="V991" s="125"/>
      <c r="W991" s="125"/>
      <c r="X991" s="125"/>
      <c r="Y991" s="125"/>
      <c r="Z991" s="125"/>
    </row>
    <row r="992" spans="1:26" ht="12.75" customHeight="1" x14ac:dyDescent="0.25">
      <c r="A992" s="125"/>
      <c r="B992" s="125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O992" s="125"/>
      <c r="P992" s="125"/>
      <c r="Q992" s="125"/>
      <c r="R992" s="125"/>
      <c r="S992" s="125"/>
      <c r="T992" s="125"/>
      <c r="U992" s="125"/>
      <c r="V992" s="125"/>
      <c r="W992" s="125"/>
      <c r="X992" s="125"/>
      <c r="Y992" s="125"/>
      <c r="Z992" s="125"/>
    </row>
    <row r="993" spans="1:26" ht="12.75" customHeight="1" x14ac:dyDescent="0.25">
      <c r="A993" s="125"/>
      <c r="B993" s="125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O993" s="125"/>
      <c r="P993" s="125"/>
      <c r="Q993" s="125"/>
      <c r="R993" s="125"/>
      <c r="S993" s="125"/>
      <c r="T993" s="125"/>
      <c r="U993" s="125"/>
      <c r="V993" s="125"/>
      <c r="W993" s="125"/>
      <c r="X993" s="125"/>
      <c r="Y993" s="125"/>
      <c r="Z993" s="125"/>
    </row>
    <row r="994" spans="1:26" ht="12.75" customHeight="1" x14ac:dyDescent="0.25">
      <c r="A994" s="125"/>
      <c r="B994" s="125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O994" s="125"/>
      <c r="P994" s="125"/>
      <c r="Q994" s="125"/>
      <c r="R994" s="125"/>
      <c r="S994" s="125"/>
      <c r="T994" s="125"/>
      <c r="U994" s="125"/>
      <c r="V994" s="125"/>
      <c r="W994" s="125"/>
      <c r="X994" s="125"/>
      <c r="Y994" s="125"/>
      <c r="Z994" s="125"/>
    </row>
    <row r="995" spans="1:26" ht="12.75" customHeight="1" x14ac:dyDescent="0.25">
      <c r="A995" s="125"/>
      <c r="B995" s="125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5"/>
      <c r="N995" s="125"/>
      <c r="O995" s="125"/>
      <c r="P995" s="125"/>
      <c r="Q995" s="125"/>
      <c r="R995" s="125"/>
      <c r="S995" s="125"/>
      <c r="T995" s="125"/>
      <c r="U995" s="125"/>
      <c r="V995" s="125"/>
      <c r="W995" s="125"/>
      <c r="X995" s="125"/>
      <c r="Y995" s="125"/>
      <c r="Z995" s="125"/>
    </row>
    <row r="996" spans="1:26" ht="12.75" customHeight="1" x14ac:dyDescent="0.25">
      <c r="A996" s="125"/>
      <c r="B996" s="125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5"/>
      <c r="N996" s="125"/>
      <c r="O996" s="125"/>
      <c r="P996" s="125"/>
      <c r="Q996" s="125"/>
      <c r="R996" s="125"/>
      <c r="S996" s="125"/>
      <c r="T996" s="125"/>
      <c r="U996" s="125"/>
      <c r="V996" s="125"/>
      <c r="W996" s="125"/>
      <c r="X996" s="125"/>
      <c r="Y996" s="125"/>
      <c r="Z996" s="125"/>
    </row>
    <row r="997" spans="1:26" ht="12.75" customHeight="1" x14ac:dyDescent="0.25">
      <c r="A997" s="125"/>
      <c r="B997" s="125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5"/>
      <c r="N997" s="125"/>
      <c r="O997" s="125"/>
      <c r="P997" s="125"/>
      <c r="Q997" s="125"/>
      <c r="R997" s="125"/>
      <c r="S997" s="125"/>
      <c r="T997" s="125"/>
      <c r="U997" s="125"/>
      <c r="V997" s="125"/>
      <c r="W997" s="125"/>
      <c r="X997" s="125"/>
      <c r="Y997" s="125"/>
      <c r="Z997" s="125"/>
    </row>
    <row r="998" spans="1:26" ht="12.75" customHeight="1" x14ac:dyDescent="0.25">
      <c r="A998" s="125"/>
      <c r="B998" s="125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5"/>
      <c r="N998" s="125"/>
      <c r="O998" s="125"/>
      <c r="P998" s="125"/>
      <c r="Q998" s="125"/>
      <c r="R998" s="125"/>
      <c r="S998" s="125"/>
      <c r="T998" s="125"/>
      <c r="U998" s="125"/>
      <c r="V998" s="125"/>
      <c r="W998" s="125"/>
      <c r="X998" s="125"/>
      <c r="Y998" s="125"/>
      <c r="Z998" s="125"/>
    </row>
    <row r="999" spans="1:26" ht="12.75" customHeight="1" x14ac:dyDescent="0.25">
      <c r="A999" s="125"/>
      <c r="B999" s="125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5"/>
      <c r="N999" s="125"/>
      <c r="O999" s="125"/>
      <c r="P999" s="125"/>
      <c r="Q999" s="125"/>
      <c r="R999" s="125"/>
      <c r="S999" s="125"/>
      <c r="T999" s="125"/>
      <c r="U999" s="125"/>
      <c r="V999" s="125"/>
      <c r="W999" s="125"/>
      <c r="X999" s="125"/>
      <c r="Y999" s="125"/>
      <c r="Z999" s="125"/>
    </row>
    <row r="1000" spans="1:26" ht="12.75" customHeight="1" x14ac:dyDescent="0.25">
      <c r="A1000" s="125"/>
      <c r="B1000" s="125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5"/>
      <c r="N1000" s="125"/>
      <c r="O1000" s="125"/>
      <c r="P1000" s="125"/>
      <c r="Q1000" s="125"/>
      <c r="R1000" s="125"/>
      <c r="S1000" s="125"/>
      <c r="T1000" s="125"/>
      <c r="U1000" s="125"/>
      <c r="V1000" s="125"/>
      <c r="W1000" s="125"/>
      <c r="X1000" s="125"/>
      <c r="Y1000" s="125"/>
      <c r="Z1000" s="125"/>
    </row>
  </sheetData>
  <mergeCells count="1">
    <mergeCell ref="B7:C7"/>
  </mergeCells>
  <pageMargins left="0.905555555555556" right="0.51180555555555496" top="0.74791666666666701" bottom="0.74791666666666701" header="0" footer="0"/>
  <pageSetup paperSize="9" scale="98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2.6640625" defaultRowHeight="15" customHeight="1" x14ac:dyDescent="0.25"/>
  <cols>
    <col min="1" max="1" width="41.88671875" customWidth="1"/>
    <col min="2" max="2" width="5.6640625" customWidth="1"/>
    <col min="3" max="3" width="8.77734375" customWidth="1"/>
    <col min="4" max="4" width="9.77734375" customWidth="1"/>
    <col min="5" max="5" width="8" customWidth="1"/>
    <col min="6" max="6" width="9.77734375" customWidth="1"/>
    <col min="7" max="8" width="8.77734375" customWidth="1"/>
    <col min="9" max="26" width="8.6640625" customWidth="1"/>
  </cols>
  <sheetData>
    <row r="1" spans="1:26" ht="12.75" customHeight="1" x14ac:dyDescent="0.25">
      <c r="A1" s="32" t="s">
        <v>207</v>
      </c>
      <c r="B1" s="29"/>
      <c r="C1" s="29"/>
      <c r="D1" s="493"/>
      <c r="E1" s="494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/>
      <c r="R1" s="493"/>
      <c r="S1" s="493"/>
      <c r="T1" s="493"/>
      <c r="U1" s="493"/>
      <c r="V1" s="493"/>
      <c r="W1" s="493"/>
      <c r="X1" s="493"/>
      <c r="Y1" s="493"/>
      <c r="Z1" s="493"/>
    </row>
    <row r="2" spans="1:26" ht="12.75" customHeight="1" x14ac:dyDescent="0.25">
      <c r="A2" s="224" t="s">
        <v>736</v>
      </c>
      <c r="B2" s="29"/>
      <c r="C2" s="29"/>
      <c r="D2" s="493"/>
      <c r="E2" s="494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  <c r="V2" s="493"/>
      <c r="W2" s="493"/>
      <c r="X2" s="493"/>
      <c r="Y2" s="493"/>
      <c r="Z2" s="493"/>
    </row>
    <row r="3" spans="1:26" ht="12.75" customHeight="1" x14ac:dyDescent="0.25">
      <c r="A3" s="1" t="s">
        <v>737</v>
      </c>
      <c r="B3" s="29"/>
      <c r="C3" s="29"/>
      <c r="D3" s="493"/>
      <c r="E3" s="494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493"/>
      <c r="S3" s="493"/>
      <c r="T3" s="493"/>
      <c r="U3" s="493"/>
      <c r="V3" s="493"/>
      <c r="W3" s="493"/>
      <c r="X3" s="493"/>
      <c r="Y3" s="493"/>
      <c r="Z3" s="493"/>
    </row>
    <row r="4" spans="1:26" ht="12.75" customHeight="1" x14ac:dyDescent="0.25">
      <c r="A4" s="1"/>
      <c r="B4" s="29"/>
      <c r="C4" s="29"/>
      <c r="D4" s="493"/>
      <c r="E4" s="494"/>
      <c r="F4" s="493"/>
      <c r="G4" s="493"/>
      <c r="H4" s="493"/>
      <c r="I4" s="493"/>
      <c r="J4" s="493"/>
      <c r="K4" s="493"/>
      <c r="L4" s="493"/>
      <c r="M4" s="493"/>
      <c r="N4" s="493"/>
      <c r="O4" s="493"/>
      <c r="P4" s="493"/>
      <c r="Q4" s="493"/>
      <c r="R4" s="493"/>
      <c r="S4" s="493"/>
      <c r="T4" s="493"/>
      <c r="U4" s="493"/>
      <c r="V4" s="493"/>
      <c r="W4" s="493"/>
      <c r="X4" s="493"/>
      <c r="Y4" s="493"/>
      <c r="Z4" s="493"/>
    </row>
    <row r="5" spans="1:26" ht="15" customHeight="1" x14ac:dyDescent="0.25">
      <c r="A5" s="4" t="s">
        <v>213</v>
      </c>
      <c r="B5" s="224"/>
      <c r="C5" s="224"/>
      <c r="D5" s="224"/>
      <c r="E5" s="224"/>
      <c r="F5" s="224"/>
      <c r="G5" s="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 customHeight="1" x14ac:dyDescent="0.25">
      <c r="A6" s="4" t="s">
        <v>214</v>
      </c>
      <c r="B6" s="224"/>
      <c r="C6" s="224"/>
      <c r="D6" s="3"/>
      <c r="E6" s="3"/>
      <c r="F6" s="3"/>
      <c r="G6" s="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5">
      <c r="A7" s="493"/>
      <c r="B7" s="29"/>
      <c r="C7" s="29"/>
      <c r="D7" s="493"/>
      <c r="E7" s="494"/>
      <c r="F7" s="493"/>
      <c r="G7" s="493"/>
      <c r="H7" s="493"/>
      <c r="I7" s="493"/>
      <c r="J7" s="493"/>
      <c r="K7" s="493"/>
      <c r="L7" s="493"/>
      <c r="M7" s="493"/>
      <c r="N7" s="493"/>
      <c r="O7" s="493"/>
      <c r="P7" s="493"/>
      <c r="Q7" s="493"/>
      <c r="R7" s="493"/>
      <c r="S7" s="493"/>
      <c r="T7" s="493"/>
      <c r="U7" s="493"/>
      <c r="V7" s="493"/>
      <c r="W7" s="493"/>
      <c r="X7" s="493"/>
      <c r="Y7" s="493"/>
      <c r="Z7" s="493"/>
    </row>
    <row r="8" spans="1:26" ht="12.75" customHeight="1" x14ac:dyDescent="0.25">
      <c r="A8" s="690" t="s">
        <v>738</v>
      </c>
      <c r="B8" s="559"/>
      <c r="C8" s="559"/>
      <c r="D8" s="559"/>
      <c r="E8" s="559"/>
      <c r="F8" s="632"/>
    </row>
    <row r="9" spans="1:26" ht="12.75" customHeight="1" x14ac:dyDescent="0.25">
      <c r="A9" s="495"/>
      <c r="B9" s="496"/>
      <c r="C9" s="496"/>
      <c r="D9" s="496"/>
      <c r="E9" s="496"/>
      <c r="F9" s="497"/>
    </row>
    <row r="10" spans="1:26" ht="12.75" customHeight="1" x14ac:dyDescent="0.25">
      <c r="A10" s="498"/>
      <c r="B10" s="29"/>
      <c r="C10" s="29"/>
      <c r="D10" s="691" t="s">
        <v>739</v>
      </c>
      <c r="E10" s="553"/>
      <c r="F10" s="654"/>
      <c r="G10" s="493"/>
      <c r="H10" s="493"/>
    </row>
    <row r="11" spans="1:26" ht="12.75" customHeight="1" x14ac:dyDescent="0.25">
      <c r="A11" s="483"/>
      <c r="B11" s="493"/>
      <c r="C11" s="493"/>
      <c r="D11" s="499" t="s">
        <v>740</v>
      </c>
      <c r="E11" s="500" t="s">
        <v>741</v>
      </c>
      <c r="F11" s="501" t="s">
        <v>742</v>
      </c>
      <c r="G11" s="493"/>
      <c r="H11" s="493"/>
    </row>
    <row r="12" spans="1:26" ht="12.75" customHeight="1" x14ac:dyDescent="0.25">
      <c r="A12" s="502" t="s">
        <v>743</v>
      </c>
      <c r="B12" s="503" t="s">
        <v>744</v>
      </c>
      <c r="C12" s="504">
        <v>2.9700000000000001E-2</v>
      </c>
      <c r="D12" s="505">
        <v>2.9700000000000001E-2</v>
      </c>
      <c r="E12" s="506">
        <v>5.0799999999999998E-2</v>
      </c>
      <c r="F12" s="507">
        <v>6.2700000000000006E-2</v>
      </c>
      <c r="G12" s="493"/>
      <c r="H12" s="493"/>
    </row>
    <row r="13" spans="1:26" ht="12.75" customHeight="1" x14ac:dyDescent="0.25">
      <c r="A13" s="508" t="s">
        <v>745</v>
      </c>
      <c r="B13" s="509" t="s">
        <v>746</v>
      </c>
      <c r="C13" s="510">
        <v>1.3299999999999999E-2</v>
      </c>
      <c r="D13" s="505">
        <f>0.3%+0.56%</f>
        <v>8.6E-3</v>
      </c>
      <c r="E13" s="506">
        <f>0.48%+0.85%</f>
        <v>1.3299999999999999E-2</v>
      </c>
      <c r="F13" s="507">
        <f>0.82%+0.89%</f>
        <v>1.7099999999999997E-2</v>
      </c>
      <c r="G13" s="493"/>
      <c r="H13" s="493"/>
    </row>
    <row r="14" spans="1:26" ht="12.75" customHeight="1" x14ac:dyDescent="0.25">
      <c r="A14" s="508" t="s">
        <v>747</v>
      </c>
      <c r="B14" s="509" t="s">
        <v>748</v>
      </c>
      <c r="C14" s="510">
        <v>0.1085</v>
      </c>
      <c r="D14" s="505">
        <v>7.7799999999999994E-2</v>
      </c>
      <c r="E14" s="506">
        <v>0.1085</v>
      </c>
      <c r="F14" s="507">
        <v>0.13550000000000001</v>
      </c>
      <c r="G14" s="493"/>
      <c r="H14" s="493"/>
    </row>
    <row r="15" spans="1:26" ht="12.75" customHeight="1" x14ac:dyDescent="0.25">
      <c r="A15" s="508" t="s">
        <v>749</v>
      </c>
      <c r="B15" s="509" t="s">
        <v>750</v>
      </c>
      <c r="C15" s="511">
        <f>(1+E15)^(E16/252)-1</f>
        <v>7.9612163669384728E-3</v>
      </c>
      <c r="D15" s="505" t="s">
        <v>751</v>
      </c>
      <c r="E15" s="512">
        <v>0.14249999999999999</v>
      </c>
      <c r="F15" s="513"/>
      <c r="G15" s="493"/>
      <c r="H15" s="493"/>
    </row>
    <row r="16" spans="1:26" ht="12.75" customHeight="1" x14ac:dyDescent="0.25">
      <c r="A16" s="508" t="s">
        <v>752</v>
      </c>
      <c r="B16" s="692" t="s">
        <v>753</v>
      </c>
      <c r="C16" s="510">
        <v>0.03</v>
      </c>
      <c r="D16" s="514" t="s">
        <v>754</v>
      </c>
      <c r="E16" s="515">
        <v>15</v>
      </c>
      <c r="F16" s="516"/>
      <c r="G16" s="493"/>
      <c r="H16" s="493"/>
    </row>
    <row r="17" spans="1:8" ht="12.75" customHeight="1" x14ac:dyDescent="0.25">
      <c r="A17" s="517" t="s">
        <v>755</v>
      </c>
      <c r="B17" s="693"/>
      <c r="C17" s="518">
        <v>3.6499999999999998E-2</v>
      </c>
      <c r="D17" s="474"/>
      <c r="E17" s="519"/>
      <c r="F17" s="516"/>
      <c r="G17" s="493"/>
      <c r="H17" s="493"/>
    </row>
    <row r="18" spans="1:8" ht="12.75" customHeight="1" x14ac:dyDescent="0.25">
      <c r="A18" s="520" t="s">
        <v>756</v>
      </c>
      <c r="B18" s="521"/>
      <c r="C18" s="522"/>
      <c r="D18" s="474"/>
      <c r="E18" s="519"/>
      <c r="F18" s="516"/>
      <c r="G18" s="493"/>
      <c r="H18" s="493"/>
    </row>
    <row r="19" spans="1:8" ht="12.75" customHeight="1" x14ac:dyDescent="0.25">
      <c r="A19" s="523" t="s">
        <v>757</v>
      </c>
      <c r="B19" s="524"/>
      <c r="C19" s="525"/>
      <c r="D19" s="474"/>
      <c r="E19" s="519"/>
      <c r="F19" s="516"/>
      <c r="G19" s="493"/>
      <c r="H19" s="493"/>
    </row>
    <row r="20" spans="1:8" ht="12.75" customHeight="1" x14ac:dyDescent="0.25">
      <c r="A20" s="526" t="s">
        <v>758</v>
      </c>
      <c r="B20" s="527"/>
      <c r="C20" s="528">
        <f>ROUND((((1+C12+C13)*(1+C14)*(1+C15))/(1-(C16+C17))-1),4)</f>
        <v>0.24840000000000001</v>
      </c>
      <c r="D20" s="529">
        <v>0.21429999999999999</v>
      </c>
      <c r="E20" s="530">
        <v>0.2717</v>
      </c>
      <c r="F20" s="531">
        <v>0.3362</v>
      </c>
      <c r="G20" s="493"/>
      <c r="H20" s="493"/>
    </row>
    <row r="21" spans="1:8" ht="12.75" customHeight="1" x14ac:dyDescent="0.25">
      <c r="E21" s="532"/>
    </row>
    <row r="22" spans="1:8" ht="12.75" customHeight="1" x14ac:dyDescent="0.25">
      <c r="E22" s="532"/>
    </row>
    <row r="23" spans="1:8" ht="12.75" customHeight="1" x14ac:dyDescent="0.25">
      <c r="E23" s="532"/>
    </row>
    <row r="24" spans="1:8" ht="12.75" customHeight="1" x14ac:dyDescent="0.25">
      <c r="E24" s="532"/>
    </row>
    <row r="25" spans="1:8" ht="12.75" customHeight="1" x14ac:dyDescent="0.25">
      <c r="E25" s="532"/>
    </row>
    <row r="26" spans="1:8" ht="12.75" customHeight="1" x14ac:dyDescent="0.25">
      <c r="E26" s="532"/>
    </row>
    <row r="27" spans="1:8" ht="12.75" customHeight="1" x14ac:dyDescent="0.25">
      <c r="E27" s="532"/>
    </row>
    <row r="28" spans="1:8" ht="12.75" customHeight="1" x14ac:dyDescent="0.25">
      <c r="E28" s="532"/>
    </row>
    <row r="29" spans="1:8" ht="12.75" customHeight="1" x14ac:dyDescent="0.25">
      <c r="E29" s="532"/>
    </row>
    <row r="30" spans="1:8" ht="12.75" customHeight="1" x14ac:dyDescent="0.25">
      <c r="E30" s="532"/>
    </row>
    <row r="31" spans="1:8" ht="12.75" customHeight="1" x14ac:dyDescent="0.25">
      <c r="E31" s="532"/>
    </row>
    <row r="32" spans="1:8" ht="12.75" customHeight="1" x14ac:dyDescent="0.25">
      <c r="E32" s="532"/>
    </row>
    <row r="33" spans="5:5" ht="12.75" customHeight="1" x14ac:dyDescent="0.25">
      <c r="E33" s="532"/>
    </row>
    <row r="34" spans="5:5" ht="12.75" customHeight="1" x14ac:dyDescent="0.25">
      <c r="E34" s="532"/>
    </row>
    <row r="35" spans="5:5" ht="12.75" customHeight="1" x14ac:dyDescent="0.25">
      <c r="E35" s="532"/>
    </row>
    <row r="36" spans="5:5" ht="12.75" customHeight="1" x14ac:dyDescent="0.25">
      <c r="E36" s="532"/>
    </row>
    <row r="37" spans="5:5" ht="12.75" customHeight="1" x14ac:dyDescent="0.25">
      <c r="E37" s="532"/>
    </row>
    <row r="38" spans="5:5" ht="12.75" customHeight="1" x14ac:dyDescent="0.25">
      <c r="E38" s="532"/>
    </row>
    <row r="39" spans="5:5" ht="12.75" customHeight="1" x14ac:dyDescent="0.25">
      <c r="E39" s="532"/>
    </row>
    <row r="40" spans="5:5" ht="12.75" customHeight="1" x14ac:dyDescent="0.25">
      <c r="E40" s="532"/>
    </row>
    <row r="41" spans="5:5" ht="12.75" customHeight="1" x14ac:dyDescent="0.25">
      <c r="E41" s="532"/>
    </row>
    <row r="42" spans="5:5" ht="12.75" customHeight="1" x14ac:dyDescent="0.25">
      <c r="E42" s="532"/>
    </row>
    <row r="43" spans="5:5" ht="12.75" customHeight="1" x14ac:dyDescent="0.25">
      <c r="E43" s="532"/>
    </row>
    <row r="44" spans="5:5" ht="12.75" customHeight="1" x14ac:dyDescent="0.25">
      <c r="E44" s="532"/>
    </row>
    <row r="45" spans="5:5" ht="12.75" customHeight="1" x14ac:dyDescent="0.25">
      <c r="E45" s="532"/>
    </row>
    <row r="46" spans="5:5" ht="12.75" customHeight="1" x14ac:dyDescent="0.25">
      <c r="E46" s="532"/>
    </row>
    <row r="47" spans="5:5" ht="12.75" customHeight="1" x14ac:dyDescent="0.25">
      <c r="E47" s="532"/>
    </row>
    <row r="48" spans="5:5" ht="12.75" customHeight="1" x14ac:dyDescent="0.25">
      <c r="E48" s="532"/>
    </row>
    <row r="49" spans="5:5" ht="12.75" customHeight="1" x14ac:dyDescent="0.25">
      <c r="E49" s="532"/>
    </row>
    <row r="50" spans="5:5" ht="12.75" customHeight="1" x14ac:dyDescent="0.25">
      <c r="E50" s="532"/>
    </row>
    <row r="51" spans="5:5" ht="12.75" customHeight="1" x14ac:dyDescent="0.25">
      <c r="E51" s="532"/>
    </row>
    <row r="52" spans="5:5" ht="12.75" customHeight="1" x14ac:dyDescent="0.25">
      <c r="E52" s="532"/>
    </row>
    <row r="53" spans="5:5" ht="12.75" customHeight="1" x14ac:dyDescent="0.25">
      <c r="E53" s="532"/>
    </row>
    <row r="54" spans="5:5" ht="12.75" customHeight="1" x14ac:dyDescent="0.25">
      <c r="E54" s="532"/>
    </row>
    <row r="55" spans="5:5" ht="12.75" customHeight="1" x14ac:dyDescent="0.25">
      <c r="E55" s="532"/>
    </row>
    <row r="56" spans="5:5" ht="12.75" customHeight="1" x14ac:dyDescent="0.25">
      <c r="E56" s="532"/>
    </row>
    <row r="57" spans="5:5" ht="12.75" customHeight="1" x14ac:dyDescent="0.25">
      <c r="E57" s="532"/>
    </row>
    <row r="58" spans="5:5" ht="12.75" customHeight="1" x14ac:dyDescent="0.25">
      <c r="E58" s="532"/>
    </row>
    <row r="59" spans="5:5" ht="12.75" customHeight="1" x14ac:dyDescent="0.25">
      <c r="E59" s="532"/>
    </row>
    <row r="60" spans="5:5" ht="12.75" customHeight="1" x14ac:dyDescent="0.25">
      <c r="E60" s="532"/>
    </row>
    <row r="61" spans="5:5" ht="12.75" customHeight="1" x14ac:dyDescent="0.25">
      <c r="E61" s="532"/>
    </row>
    <row r="62" spans="5:5" ht="12.75" customHeight="1" x14ac:dyDescent="0.25">
      <c r="E62" s="532"/>
    </row>
    <row r="63" spans="5:5" ht="12.75" customHeight="1" x14ac:dyDescent="0.25">
      <c r="E63" s="532"/>
    </row>
    <row r="64" spans="5:5" ht="12.75" customHeight="1" x14ac:dyDescent="0.25">
      <c r="E64" s="532"/>
    </row>
    <row r="65" spans="5:5" ht="12.75" customHeight="1" x14ac:dyDescent="0.25">
      <c r="E65" s="532"/>
    </row>
    <row r="66" spans="5:5" ht="12.75" customHeight="1" x14ac:dyDescent="0.25">
      <c r="E66" s="532"/>
    </row>
    <row r="67" spans="5:5" ht="12.75" customHeight="1" x14ac:dyDescent="0.25">
      <c r="E67" s="532"/>
    </row>
    <row r="68" spans="5:5" ht="12.75" customHeight="1" x14ac:dyDescent="0.25">
      <c r="E68" s="532"/>
    </row>
    <row r="69" spans="5:5" ht="12.75" customHeight="1" x14ac:dyDescent="0.25">
      <c r="E69" s="532"/>
    </row>
    <row r="70" spans="5:5" ht="12.75" customHeight="1" x14ac:dyDescent="0.25">
      <c r="E70" s="532"/>
    </row>
    <row r="71" spans="5:5" ht="12.75" customHeight="1" x14ac:dyDescent="0.25">
      <c r="E71" s="532"/>
    </row>
    <row r="72" spans="5:5" ht="12.75" customHeight="1" x14ac:dyDescent="0.25">
      <c r="E72" s="532"/>
    </row>
    <row r="73" spans="5:5" ht="12.75" customHeight="1" x14ac:dyDescent="0.25">
      <c r="E73" s="532"/>
    </row>
    <row r="74" spans="5:5" ht="12.75" customHeight="1" x14ac:dyDescent="0.25">
      <c r="E74" s="532"/>
    </row>
    <row r="75" spans="5:5" ht="12.75" customHeight="1" x14ac:dyDescent="0.25">
      <c r="E75" s="532"/>
    </row>
    <row r="76" spans="5:5" ht="12.75" customHeight="1" x14ac:dyDescent="0.25">
      <c r="E76" s="532"/>
    </row>
    <row r="77" spans="5:5" ht="12.75" customHeight="1" x14ac:dyDescent="0.25">
      <c r="E77" s="532"/>
    </row>
    <row r="78" spans="5:5" ht="12.75" customHeight="1" x14ac:dyDescent="0.25">
      <c r="E78" s="532"/>
    </row>
    <row r="79" spans="5:5" ht="12.75" customHeight="1" x14ac:dyDescent="0.25">
      <c r="E79" s="532"/>
    </row>
    <row r="80" spans="5:5" ht="12.75" customHeight="1" x14ac:dyDescent="0.25">
      <c r="E80" s="532"/>
    </row>
    <row r="81" spans="5:5" ht="12.75" customHeight="1" x14ac:dyDescent="0.25">
      <c r="E81" s="532"/>
    </row>
    <row r="82" spans="5:5" ht="12.75" customHeight="1" x14ac:dyDescent="0.25">
      <c r="E82" s="532"/>
    </row>
    <row r="83" spans="5:5" ht="12.75" customHeight="1" x14ac:dyDescent="0.25">
      <c r="E83" s="532"/>
    </row>
    <row r="84" spans="5:5" ht="12.75" customHeight="1" x14ac:dyDescent="0.25">
      <c r="E84" s="532"/>
    </row>
    <row r="85" spans="5:5" ht="12.75" customHeight="1" x14ac:dyDescent="0.25">
      <c r="E85" s="532"/>
    </row>
    <row r="86" spans="5:5" ht="12.75" customHeight="1" x14ac:dyDescent="0.25">
      <c r="E86" s="532"/>
    </row>
    <row r="87" spans="5:5" ht="12.75" customHeight="1" x14ac:dyDescent="0.25">
      <c r="E87" s="532"/>
    </row>
    <row r="88" spans="5:5" ht="12.75" customHeight="1" x14ac:dyDescent="0.25">
      <c r="E88" s="532"/>
    </row>
    <row r="89" spans="5:5" ht="12.75" customHeight="1" x14ac:dyDescent="0.25">
      <c r="E89" s="532"/>
    </row>
    <row r="90" spans="5:5" ht="12.75" customHeight="1" x14ac:dyDescent="0.25">
      <c r="E90" s="532"/>
    </row>
    <row r="91" spans="5:5" ht="12.75" customHeight="1" x14ac:dyDescent="0.25">
      <c r="E91" s="532"/>
    </row>
    <row r="92" spans="5:5" ht="12.75" customHeight="1" x14ac:dyDescent="0.25">
      <c r="E92" s="532"/>
    </row>
    <row r="93" spans="5:5" ht="12.75" customHeight="1" x14ac:dyDescent="0.25">
      <c r="E93" s="532"/>
    </row>
    <row r="94" spans="5:5" ht="12.75" customHeight="1" x14ac:dyDescent="0.25">
      <c r="E94" s="532"/>
    </row>
    <row r="95" spans="5:5" ht="12.75" customHeight="1" x14ac:dyDescent="0.25">
      <c r="E95" s="532"/>
    </row>
    <row r="96" spans="5:5" ht="12.75" customHeight="1" x14ac:dyDescent="0.25">
      <c r="E96" s="532"/>
    </row>
    <row r="97" spans="5:5" ht="12.75" customHeight="1" x14ac:dyDescent="0.25">
      <c r="E97" s="532"/>
    </row>
    <row r="98" spans="5:5" ht="12.75" customHeight="1" x14ac:dyDescent="0.25">
      <c r="E98" s="532"/>
    </row>
    <row r="99" spans="5:5" ht="12.75" customHeight="1" x14ac:dyDescent="0.25">
      <c r="E99" s="532"/>
    </row>
    <row r="100" spans="5:5" ht="12.75" customHeight="1" x14ac:dyDescent="0.25">
      <c r="E100" s="532"/>
    </row>
    <row r="101" spans="5:5" ht="12.75" customHeight="1" x14ac:dyDescent="0.25">
      <c r="E101" s="532"/>
    </row>
    <row r="102" spans="5:5" ht="12.75" customHeight="1" x14ac:dyDescent="0.25">
      <c r="E102" s="532"/>
    </row>
    <row r="103" spans="5:5" ht="12.75" customHeight="1" x14ac:dyDescent="0.25">
      <c r="E103" s="532"/>
    </row>
    <row r="104" spans="5:5" ht="12.75" customHeight="1" x14ac:dyDescent="0.25">
      <c r="E104" s="532"/>
    </row>
    <row r="105" spans="5:5" ht="12.75" customHeight="1" x14ac:dyDescent="0.25">
      <c r="E105" s="532"/>
    </row>
    <row r="106" spans="5:5" ht="12.75" customHeight="1" x14ac:dyDescent="0.25">
      <c r="E106" s="532"/>
    </row>
    <row r="107" spans="5:5" ht="12.75" customHeight="1" x14ac:dyDescent="0.25">
      <c r="E107" s="532"/>
    </row>
    <row r="108" spans="5:5" ht="12.75" customHeight="1" x14ac:dyDescent="0.25">
      <c r="E108" s="532"/>
    </row>
    <row r="109" spans="5:5" ht="12.75" customHeight="1" x14ac:dyDescent="0.25">
      <c r="E109" s="532"/>
    </row>
    <row r="110" spans="5:5" ht="12.75" customHeight="1" x14ac:dyDescent="0.25">
      <c r="E110" s="532"/>
    </row>
    <row r="111" spans="5:5" ht="12.75" customHeight="1" x14ac:dyDescent="0.25">
      <c r="E111" s="532"/>
    </row>
    <row r="112" spans="5:5" ht="12.75" customHeight="1" x14ac:dyDescent="0.25">
      <c r="E112" s="532"/>
    </row>
    <row r="113" spans="5:5" ht="12.75" customHeight="1" x14ac:dyDescent="0.25">
      <c r="E113" s="532"/>
    </row>
    <row r="114" spans="5:5" ht="12.75" customHeight="1" x14ac:dyDescent="0.25">
      <c r="E114" s="532"/>
    </row>
    <row r="115" spans="5:5" ht="12.75" customHeight="1" x14ac:dyDescent="0.25">
      <c r="E115" s="532"/>
    </row>
    <row r="116" spans="5:5" ht="12.75" customHeight="1" x14ac:dyDescent="0.25">
      <c r="E116" s="532"/>
    </row>
    <row r="117" spans="5:5" ht="12.75" customHeight="1" x14ac:dyDescent="0.25">
      <c r="E117" s="532"/>
    </row>
    <row r="118" spans="5:5" ht="12.75" customHeight="1" x14ac:dyDescent="0.25">
      <c r="E118" s="532"/>
    </row>
    <row r="119" spans="5:5" ht="12.75" customHeight="1" x14ac:dyDescent="0.25">
      <c r="E119" s="532"/>
    </row>
    <row r="120" spans="5:5" ht="12.75" customHeight="1" x14ac:dyDescent="0.25">
      <c r="E120" s="532"/>
    </row>
    <row r="121" spans="5:5" ht="12.75" customHeight="1" x14ac:dyDescent="0.25">
      <c r="E121" s="532"/>
    </row>
    <row r="122" spans="5:5" ht="12.75" customHeight="1" x14ac:dyDescent="0.25">
      <c r="E122" s="532"/>
    </row>
    <row r="123" spans="5:5" ht="12.75" customHeight="1" x14ac:dyDescent="0.25">
      <c r="E123" s="532"/>
    </row>
    <row r="124" spans="5:5" ht="12.75" customHeight="1" x14ac:dyDescent="0.25">
      <c r="E124" s="532"/>
    </row>
    <row r="125" spans="5:5" ht="12.75" customHeight="1" x14ac:dyDescent="0.25">
      <c r="E125" s="532"/>
    </row>
    <row r="126" spans="5:5" ht="12.75" customHeight="1" x14ac:dyDescent="0.25">
      <c r="E126" s="532"/>
    </row>
    <row r="127" spans="5:5" ht="12.75" customHeight="1" x14ac:dyDescent="0.25">
      <c r="E127" s="532"/>
    </row>
    <row r="128" spans="5:5" ht="12.75" customHeight="1" x14ac:dyDescent="0.25">
      <c r="E128" s="532"/>
    </row>
    <row r="129" spans="5:5" ht="12.75" customHeight="1" x14ac:dyDescent="0.25">
      <c r="E129" s="532"/>
    </row>
    <row r="130" spans="5:5" ht="12.75" customHeight="1" x14ac:dyDescent="0.25">
      <c r="E130" s="532"/>
    </row>
    <row r="131" spans="5:5" ht="12.75" customHeight="1" x14ac:dyDescent="0.25">
      <c r="E131" s="532"/>
    </row>
    <row r="132" spans="5:5" ht="12.75" customHeight="1" x14ac:dyDescent="0.25">
      <c r="E132" s="532"/>
    </row>
    <row r="133" spans="5:5" ht="12.75" customHeight="1" x14ac:dyDescent="0.25">
      <c r="E133" s="532"/>
    </row>
    <row r="134" spans="5:5" ht="12.75" customHeight="1" x14ac:dyDescent="0.25">
      <c r="E134" s="532"/>
    </row>
    <row r="135" spans="5:5" ht="12.75" customHeight="1" x14ac:dyDescent="0.25">
      <c r="E135" s="532"/>
    </row>
    <row r="136" spans="5:5" ht="12.75" customHeight="1" x14ac:dyDescent="0.25">
      <c r="E136" s="532"/>
    </row>
    <row r="137" spans="5:5" ht="12.75" customHeight="1" x14ac:dyDescent="0.25">
      <c r="E137" s="532"/>
    </row>
    <row r="138" spans="5:5" ht="12.75" customHeight="1" x14ac:dyDescent="0.25">
      <c r="E138" s="532"/>
    </row>
    <row r="139" spans="5:5" ht="12.75" customHeight="1" x14ac:dyDescent="0.25">
      <c r="E139" s="532"/>
    </row>
    <row r="140" spans="5:5" ht="12.75" customHeight="1" x14ac:dyDescent="0.25">
      <c r="E140" s="532"/>
    </row>
    <row r="141" spans="5:5" ht="12.75" customHeight="1" x14ac:dyDescent="0.25">
      <c r="E141" s="532"/>
    </row>
    <row r="142" spans="5:5" ht="12.75" customHeight="1" x14ac:dyDescent="0.25">
      <c r="E142" s="532"/>
    </row>
    <row r="143" spans="5:5" ht="12.75" customHeight="1" x14ac:dyDescent="0.25">
      <c r="E143" s="532"/>
    </row>
    <row r="144" spans="5:5" ht="12.75" customHeight="1" x14ac:dyDescent="0.25">
      <c r="E144" s="532"/>
    </row>
    <row r="145" spans="5:5" ht="12.75" customHeight="1" x14ac:dyDescent="0.25">
      <c r="E145" s="532"/>
    </row>
    <row r="146" spans="5:5" ht="12.75" customHeight="1" x14ac:dyDescent="0.25">
      <c r="E146" s="532"/>
    </row>
    <row r="147" spans="5:5" ht="12.75" customHeight="1" x14ac:dyDescent="0.25">
      <c r="E147" s="532"/>
    </row>
    <row r="148" spans="5:5" ht="12.75" customHeight="1" x14ac:dyDescent="0.25">
      <c r="E148" s="532"/>
    </row>
    <row r="149" spans="5:5" ht="12.75" customHeight="1" x14ac:dyDescent="0.25">
      <c r="E149" s="532"/>
    </row>
    <row r="150" spans="5:5" ht="12.75" customHeight="1" x14ac:dyDescent="0.25">
      <c r="E150" s="532"/>
    </row>
    <row r="151" spans="5:5" ht="12.75" customHeight="1" x14ac:dyDescent="0.25">
      <c r="E151" s="532"/>
    </row>
    <row r="152" spans="5:5" ht="12.75" customHeight="1" x14ac:dyDescent="0.25">
      <c r="E152" s="532"/>
    </row>
    <row r="153" spans="5:5" ht="12.75" customHeight="1" x14ac:dyDescent="0.25">
      <c r="E153" s="532"/>
    </row>
    <row r="154" spans="5:5" ht="12.75" customHeight="1" x14ac:dyDescent="0.25">
      <c r="E154" s="532"/>
    </row>
    <row r="155" spans="5:5" ht="12.75" customHeight="1" x14ac:dyDescent="0.25">
      <c r="E155" s="532"/>
    </row>
    <row r="156" spans="5:5" ht="12.75" customHeight="1" x14ac:dyDescent="0.25">
      <c r="E156" s="532"/>
    </row>
    <row r="157" spans="5:5" ht="12.75" customHeight="1" x14ac:dyDescent="0.25">
      <c r="E157" s="532"/>
    </row>
    <row r="158" spans="5:5" ht="12.75" customHeight="1" x14ac:dyDescent="0.25">
      <c r="E158" s="532"/>
    </row>
    <row r="159" spans="5:5" ht="12.75" customHeight="1" x14ac:dyDescent="0.25">
      <c r="E159" s="532"/>
    </row>
    <row r="160" spans="5:5" ht="12.75" customHeight="1" x14ac:dyDescent="0.25">
      <c r="E160" s="532"/>
    </row>
    <row r="161" spans="5:5" ht="12.75" customHeight="1" x14ac:dyDescent="0.25">
      <c r="E161" s="532"/>
    </row>
    <row r="162" spans="5:5" ht="12.75" customHeight="1" x14ac:dyDescent="0.25">
      <c r="E162" s="532"/>
    </row>
    <row r="163" spans="5:5" ht="12.75" customHeight="1" x14ac:dyDescent="0.25">
      <c r="E163" s="532"/>
    </row>
    <row r="164" spans="5:5" ht="12.75" customHeight="1" x14ac:dyDescent="0.25">
      <c r="E164" s="532"/>
    </row>
    <row r="165" spans="5:5" ht="12.75" customHeight="1" x14ac:dyDescent="0.25">
      <c r="E165" s="532"/>
    </row>
    <row r="166" spans="5:5" ht="12.75" customHeight="1" x14ac:dyDescent="0.25">
      <c r="E166" s="532"/>
    </row>
    <row r="167" spans="5:5" ht="12.75" customHeight="1" x14ac:dyDescent="0.25">
      <c r="E167" s="532"/>
    </row>
    <row r="168" spans="5:5" ht="12.75" customHeight="1" x14ac:dyDescent="0.25">
      <c r="E168" s="532"/>
    </row>
    <row r="169" spans="5:5" ht="12.75" customHeight="1" x14ac:dyDescent="0.25">
      <c r="E169" s="532"/>
    </row>
    <row r="170" spans="5:5" ht="12.75" customHeight="1" x14ac:dyDescent="0.25">
      <c r="E170" s="532"/>
    </row>
    <row r="171" spans="5:5" ht="12.75" customHeight="1" x14ac:dyDescent="0.25">
      <c r="E171" s="532"/>
    </row>
    <row r="172" spans="5:5" ht="12.75" customHeight="1" x14ac:dyDescent="0.25">
      <c r="E172" s="532"/>
    </row>
    <row r="173" spans="5:5" ht="12.75" customHeight="1" x14ac:dyDescent="0.25">
      <c r="E173" s="532"/>
    </row>
    <row r="174" spans="5:5" ht="12.75" customHeight="1" x14ac:dyDescent="0.25">
      <c r="E174" s="532"/>
    </row>
    <row r="175" spans="5:5" ht="12.75" customHeight="1" x14ac:dyDescent="0.25">
      <c r="E175" s="532"/>
    </row>
    <row r="176" spans="5:5" ht="12.75" customHeight="1" x14ac:dyDescent="0.25">
      <c r="E176" s="532"/>
    </row>
    <row r="177" spans="5:5" ht="12.75" customHeight="1" x14ac:dyDescent="0.25">
      <c r="E177" s="532"/>
    </row>
    <row r="178" spans="5:5" ht="12.75" customHeight="1" x14ac:dyDescent="0.25">
      <c r="E178" s="532"/>
    </row>
    <row r="179" spans="5:5" ht="12.75" customHeight="1" x14ac:dyDescent="0.25">
      <c r="E179" s="532"/>
    </row>
    <row r="180" spans="5:5" ht="12.75" customHeight="1" x14ac:dyDescent="0.25">
      <c r="E180" s="532"/>
    </row>
    <row r="181" spans="5:5" ht="12.75" customHeight="1" x14ac:dyDescent="0.25">
      <c r="E181" s="532"/>
    </row>
    <row r="182" spans="5:5" ht="12.75" customHeight="1" x14ac:dyDescent="0.25">
      <c r="E182" s="532"/>
    </row>
    <row r="183" spans="5:5" ht="12.75" customHeight="1" x14ac:dyDescent="0.25">
      <c r="E183" s="532"/>
    </row>
    <row r="184" spans="5:5" ht="12.75" customHeight="1" x14ac:dyDescent="0.25">
      <c r="E184" s="532"/>
    </row>
    <row r="185" spans="5:5" ht="12.75" customHeight="1" x14ac:dyDescent="0.25">
      <c r="E185" s="532"/>
    </row>
    <row r="186" spans="5:5" ht="12.75" customHeight="1" x14ac:dyDescent="0.25">
      <c r="E186" s="532"/>
    </row>
    <row r="187" spans="5:5" ht="12.75" customHeight="1" x14ac:dyDescent="0.25">
      <c r="E187" s="532"/>
    </row>
    <row r="188" spans="5:5" ht="12.75" customHeight="1" x14ac:dyDescent="0.25">
      <c r="E188" s="532"/>
    </row>
    <row r="189" spans="5:5" ht="12.75" customHeight="1" x14ac:dyDescent="0.25">
      <c r="E189" s="532"/>
    </row>
    <row r="190" spans="5:5" ht="12.75" customHeight="1" x14ac:dyDescent="0.25">
      <c r="E190" s="532"/>
    </row>
    <row r="191" spans="5:5" ht="12.75" customHeight="1" x14ac:dyDescent="0.25">
      <c r="E191" s="532"/>
    </row>
    <row r="192" spans="5:5" ht="12.75" customHeight="1" x14ac:dyDescent="0.25">
      <c r="E192" s="532"/>
    </row>
    <row r="193" spans="5:5" ht="12.75" customHeight="1" x14ac:dyDescent="0.25">
      <c r="E193" s="532"/>
    </row>
    <row r="194" spans="5:5" ht="12.75" customHeight="1" x14ac:dyDescent="0.25">
      <c r="E194" s="532"/>
    </row>
    <row r="195" spans="5:5" ht="12.75" customHeight="1" x14ac:dyDescent="0.25">
      <c r="E195" s="532"/>
    </row>
    <row r="196" spans="5:5" ht="12.75" customHeight="1" x14ac:dyDescent="0.25">
      <c r="E196" s="532"/>
    </row>
    <row r="197" spans="5:5" ht="12.75" customHeight="1" x14ac:dyDescent="0.25">
      <c r="E197" s="532"/>
    </row>
    <row r="198" spans="5:5" ht="12.75" customHeight="1" x14ac:dyDescent="0.25">
      <c r="E198" s="532"/>
    </row>
    <row r="199" spans="5:5" ht="12.75" customHeight="1" x14ac:dyDescent="0.25">
      <c r="E199" s="532"/>
    </row>
    <row r="200" spans="5:5" ht="12.75" customHeight="1" x14ac:dyDescent="0.25">
      <c r="E200" s="532"/>
    </row>
    <row r="201" spans="5:5" ht="12.75" customHeight="1" x14ac:dyDescent="0.25">
      <c r="E201" s="532"/>
    </row>
    <row r="202" spans="5:5" ht="12.75" customHeight="1" x14ac:dyDescent="0.25">
      <c r="E202" s="532"/>
    </row>
    <row r="203" spans="5:5" ht="12.75" customHeight="1" x14ac:dyDescent="0.25">
      <c r="E203" s="532"/>
    </row>
    <row r="204" spans="5:5" ht="12.75" customHeight="1" x14ac:dyDescent="0.25">
      <c r="E204" s="532"/>
    </row>
    <row r="205" spans="5:5" ht="12.75" customHeight="1" x14ac:dyDescent="0.25">
      <c r="E205" s="532"/>
    </row>
    <row r="206" spans="5:5" ht="12.75" customHeight="1" x14ac:dyDescent="0.25">
      <c r="E206" s="532"/>
    </row>
    <row r="207" spans="5:5" ht="12.75" customHeight="1" x14ac:dyDescent="0.25">
      <c r="E207" s="532"/>
    </row>
    <row r="208" spans="5:5" ht="12.75" customHeight="1" x14ac:dyDescent="0.25">
      <c r="E208" s="532"/>
    </row>
    <row r="209" spans="5:5" ht="12.75" customHeight="1" x14ac:dyDescent="0.25">
      <c r="E209" s="532"/>
    </row>
    <row r="210" spans="5:5" ht="12.75" customHeight="1" x14ac:dyDescent="0.25">
      <c r="E210" s="532"/>
    </row>
    <row r="211" spans="5:5" ht="12.75" customHeight="1" x14ac:dyDescent="0.25">
      <c r="E211" s="532"/>
    </row>
    <row r="212" spans="5:5" ht="12.75" customHeight="1" x14ac:dyDescent="0.25">
      <c r="E212" s="532"/>
    </row>
    <row r="213" spans="5:5" ht="12.75" customHeight="1" x14ac:dyDescent="0.25">
      <c r="E213" s="532"/>
    </row>
    <row r="214" spans="5:5" ht="12.75" customHeight="1" x14ac:dyDescent="0.25">
      <c r="E214" s="532"/>
    </row>
    <row r="215" spans="5:5" ht="12.75" customHeight="1" x14ac:dyDescent="0.25">
      <c r="E215" s="532"/>
    </row>
    <row r="216" spans="5:5" ht="12.75" customHeight="1" x14ac:dyDescent="0.25">
      <c r="E216" s="532"/>
    </row>
    <row r="217" spans="5:5" ht="12.75" customHeight="1" x14ac:dyDescent="0.25">
      <c r="E217" s="532"/>
    </row>
    <row r="218" spans="5:5" ht="12.75" customHeight="1" x14ac:dyDescent="0.25">
      <c r="E218" s="532"/>
    </row>
    <row r="219" spans="5:5" ht="12.75" customHeight="1" x14ac:dyDescent="0.25">
      <c r="E219" s="532"/>
    </row>
    <row r="220" spans="5:5" ht="12.75" customHeight="1" x14ac:dyDescent="0.25">
      <c r="E220" s="532"/>
    </row>
    <row r="221" spans="5:5" ht="12.75" customHeight="1" x14ac:dyDescent="0.25">
      <c r="E221" s="532"/>
    </row>
    <row r="222" spans="5:5" ht="12.75" customHeight="1" x14ac:dyDescent="0.25">
      <c r="E222" s="532"/>
    </row>
    <row r="223" spans="5:5" ht="12.75" customHeight="1" x14ac:dyDescent="0.25">
      <c r="E223" s="532"/>
    </row>
    <row r="224" spans="5:5" ht="12.75" customHeight="1" x14ac:dyDescent="0.25">
      <c r="E224" s="532"/>
    </row>
    <row r="225" spans="5:5" ht="12.75" customHeight="1" x14ac:dyDescent="0.25">
      <c r="E225" s="532"/>
    </row>
    <row r="226" spans="5:5" ht="12.75" customHeight="1" x14ac:dyDescent="0.25">
      <c r="E226" s="532"/>
    </row>
    <row r="227" spans="5:5" ht="12.75" customHeight="1" x14ac:dyDescent="0.25">
      <c r="E227" s="532"/>
    </row>
    <row r="228" spans="5:5" ht="12.75" customHeight="1" x14ac:dyDescent="0.25">
      <c r="E228" s="532"/>
    </row>
    <row r="229" spans="5:5" ht="12.75" customHeight="1" x14ac:dyDescent="0.25">
      <c r="E229" s="532"/>
    </row>
    <row r="230" spans="5:5" ht="12.75" customHeight="1" x14ac:dyDescent="0.25">
      <c r="E230" s="532"/>
    </row>
    <row r="231" spans="5:5" ht="12.75" customHeight="1" x14ac:dyDescent="0.25">
      <c r="E231" s="532"/>
    </row>
    <row r="232" spans="5:5" ht="12.75" customHeight="1" x14ac:dyDescent="0.25">
      <c r="E232" s="532"/>
    </row>
    <row r="233" spans="5:5" ht="12.75" customHeight="1" x14ac:dyDescent="0.25">
      <c r="E233" s="532"/>
    </row>
    <row r="234" spans="5:5" ht="12.75" customHeight="1" x14ac:dyDescent="0.25">
      <c r="E234" s="532"/>
    </row>
    <row r="235" spans="5:5" ht="12.75" customHeight="1" x14ac:dyDescent="0.25">
      <c r="E235" s="532"/>
    </row>
    <row r="236" spans="5:5" ht="12.75" customHeight="1" x14ac:dyDescent="0.25">
      <c r="E236" s="532"/>
    </row>
    <row r="237" spans="5:5" ht="12.75" customHeight="1" x14ac:dyDescent="0.25">
      <c r="E237" s="532"/>
    </row>
    <row r="238" spans="5:5" ht="12.75" customHeight="1" x14ac:dyDescent="0.25">
      <c r="E238" s="532"/>
    </row>
    <row r="239" spans="5:5" ht="12.75" customHeight="1" x14ac:dyDescent="0.25">
      <c r="E239" s="532"/>
    </row>
    <row r="240" spans="5:5" ht="12.75" customHeight="1" x14ac:dyDescent="0.25">
      <c r="E240" s="532"/>
    </row>
    <row r="241" spans="5:5" ht="12.75" customHeight="1" x14ac:dyDescent="0.25">
      <c r="E241" s="532"/>
    </row>
    <row r="242" spans="5:5" ht="12.75" customHeight="1" x14ac:dyDescent="0.25">
      <c r="E242" s="532"/>
    </row>
    <row r="243" spans="5:5" ht="12.75" customHeight="1" x14ac:dyDescent="0.25">
      <c r="E243" s="532"/>
    </row>
    <row r="244" spans="5:5" ht="12.75" customHeight="1" x14ac:dyDescent="0.25">
      <c r="E244" s="532"/>
    </row>
    <row r="245" spans="5:5" ht="12.75" customHeight="1" x14ac:dyDescent="0.25">
      <c r="E245" s="532"/>
    </row>
    <row r="246" spans="5:5" ht="12.75" customHeight="1" x14ac:dyDescent="0.25">
      <c r="E246" s="532"/>
    </row>
    <row r="247" spans="5:5" ht="12.75" customHeight="1" x14ac:dyDescent="0.25">
      <c r="E247" s="532"/>
    </row>
    <row r="248" spans="5:5" ht="12.75" customHeight="1" x14ac:dyDescent="0.25">
      <c r="E248" s="532"/>
    </row>
    <row r="249" spans="5:5" ht="12.75" customHeight="1" x14ac:dyDescent="0.25">
      <c r="E249" s="532"/>
    </row>
    <row r="250" spans="5:5" ht="12.75" customHeight="1" x14ac:dyDescent="0.25">
      <c r="E250" s="532"/>
    </row>
    <row r="251" spans="5:5" ht="12.75" customHeight="1" x14ac:dyDescent="0.25">
      <c r="E251" s="532"/>
    </row>
    <row r="252" spans="5:5" ht="12.75" customHeight="1" x14ac:dyDescent="0.25">
      <c r="E252" s="532"/>
    </row>
    <row r="253" spans="5:5" ht="12.75" customHeight="1" x14ac:dyDescent="0.25">
      <c r="E253" s="532"/>
    </row>
    <row r="254" spans="5:5" ht="12.75" customHeight="1" x14ac:dyDescent="0.25">
      <c r="E254" s="532"/>
    </row>
    <row r="255" spans="5:5" ht="12.75" customHeight="1" x14ac:dyDescent="0.25">
      <c r="E255" s="532"/>
    </row>
    <row r="256" spans="5:5" ht="12.75" customHeight="1" x14ac:dyDescent="0.25">
      <c r="E256" s="532"/>
    </row>
    <row r="257" spans="5:5" ht="12.75" customHeight="1" x14ac:dyDescent="0.25">
      <c r="E257" s="532"/>
    </row>
    <row r="258" spans="5:5" ht="12.75" customHeight="1" x14ac:dyDescent="0.25">
      <c r="E258" s="532"/>
    </row>
    <row r="259" spans="5:5" ht="12.75" customHeight="1" x14ac:dyDescent="0.25">
      <c r="E259" s="532"/>
    </row>
    <row r="260" spans="5:5" ht="12.75" customHeight="1" x14ac:dyDescent="0.25">
      <c r="E260" s="532"/>
    </row>
    <row r="261" spans="5:5" ht="12.75" customHeight="1" x14ac:dyDescent="0.25">
      <c r="E261" s="532"/>
    </row>
    <row r="262" spans="5:5" ht="12.75" customHeight="1" x14ac:dyDescent="0.25">
      <c r="E262" s="532"/>
    </row>
    <row r="263" spans="5:5" ht="12.75" customHeight="1" x14ac:dyDescent="0.25">
      <c r="E263" s="532"/>
    </row>
    <row r="264" spans="5:5" ht="12.75" customHeight="1" x14ac:dyDescent="0.25">
      <c r="E264" s="532"/>
    </row>
    <row r="265" spans="5:5" ht="12.75" customHeight="1" x14ac:dyDescent="0.25">
      <c r="E265" s="532"/>
    </row>
    <row r="266" spans="5:5" ht="12.75" customHeight="1" x14ac:dyDescent="0.25">
      <c r="E266" s="532"/>
    </row>
    <row r="267" spans="5:5" ht="12.75" customHeight="1" x14ac:dyDescent="0.25">
      <c r="E267" s="532"/>
    </row>
    <row r="268" spans="5:5" ht="12.75" customHeight="1" x14ac:dyDescent="0.25">
      <c r="E268" s="532"/>
    </row>
    <row r="269" spans="5:5" ht="12.75" customHeight="1" x14ac:dyDescent="0.25">
      <c r="E269" s="532"/>
    </row>
    <row r="270" spans="5:5" ht="12.75" customHeight="1" x14ac:dyDescent="0.25">
      <c r="E270" s="532"/>
    </row>
    <row r="271" spans="5:5" ht="12.75" customHeight="1" x14ac:dyDescent="0.25">
      <c r="E271" s="532"/>
    </row>
    <row r="272" spans="5:5" ht="12.75" customHeight="1" x14ac:dyDescent="0.25">
      <c r="E272" s="532"/>
    </row>
    <row r="273" spans="5:5" ht="12.75" customHeight="1" x14ac:dyDescent="0.25">
      <c r="E273" s="532"/>
    </row>
    <row r="274" spans="5:5" ht="12.75" customHeight="1" x14ac:dyDescent="0.25">
      <c r="E274" s="532"/>
    </row>
    <row r="275" spans="5:5" ht="12.75" customHeight="1" x14ac:dyDescent="0.25">
      <c r="E275" s="532"/>
    </row>
    <row r="276" spans="5:5" ht="12.75" customHeight="1" x14ac:dyDescent="0.25">
      <c r="E276" s="532"/>
    </row>
    <row r="277" spans="5:5" ht="12.75" customHeight="1" x14ac:dyDescent="0.25">
      <c r="E277" s="532"/>
    </row>
    <row r="278" spans="5:5" ht="12.75" customHeight="1" x14ac:dyDescent="0.25">
      <c r="E278" s="532"/>
    </row>
    <row r="279" spans="5:5" ht="12.75" customHeight="1" x14ac:dyDescent="0.25">
      <c r="E279" s="532"/>
    </row>
    <row r="280" spans="5:5" ht="12.75" customHeight="1" x14ac:dyDescent="0.25">
      <c r="E280" s="532"/>
    </row>
    <row r="281" spans="5:5" ht="12.75" customHeight="1" x14ac:dyDescent="0.25">
      <c r="E281" s="532"/>
    </row>
    <row r="282" spans="5:5" ht="12.75" customHeight="1" x14ac:dyDescent="0.25">
      <c r="E282" s="532"/>
    </row>
    <row r="283" spans="5:5" ht="12.75" customHeight="1" x14ac:dyDescent="0.25">
      <c r="E283" s="532"/>
    </row>
    <row r="284" spans="5:5" ht="12.75" customHeight="1" x14ac:dyDescent="0.25">
      <c r="E284" s="532"/>
    </row>
    <row r="285" spans="5:5" ht="12.75" customHeight="1" x14ac:dyDescent="0.25">
      <c r="E285" s="532"/>
    </row>
    <row r="286" spans="5:5" ht="12.75" customHeight="1" x14ac:dyDescent="0.25">
      <c r="E286" s="532"/>
    </row>
    <row r="287" spans="5:5" ht="12.75" customHeight="1" x14ac:dyDescent="0.25">
      <c r="E287" s="532"/>
    </row>
    <row r="288" spans="5:5" ht="12.75" customHeight="1" x14ac:dyDescent="0.25">
      <c r="E288" s="532"/>
    </row>
    <row r="289" spans="5:5" ht="12.75" customHeight="1" x14ac:dyDescent="0.25">
      <c r="E289" s="532"/>
    </row>
    <row r="290" spans="5:5" ht="12.75" customHeight="1" x14ac:dyDescent="0.25">
      <c r="E290" s="532"/>
    </row>
    <row r="291" spans="5:5" ht="12.75" customHeight="1" x14ac:dyDescent="0.25">
      <c r="E291" s="532"/>
    </row>
    <row r="292" spans="5:5" ht="12.75" customHeight="1" x14ac:dyDescent="0.25">
      <c r="E292" s="532"/>
    </row>
    <row r="293" spans="5:5" ht="12.75" customHeight="1" x14ac:dyDescent="0.25">
      <c r="E293" s="532"/>
    </row>
    <row r="294" spans="5:5" ht="12.75" customHeight="1" x14ac:dyDescent="0.25">
      <c r="E294" s="532"/>
    </row>
    <row r="295" spans="5:5" ht="12.75" customHeight="1" x14ac:dyDescent="0.25">
      <c r="E295" s="532"/>
    </row>
    <row r="296" spans="5:5" ht="12.75" customHeight="1" x14ac:dyDescent="0.25">
      <c r="E296" s="532"/>
    </row>
    <row r="297" spans="5:5" ht="12.75" customHeight="1" x14ac:dyDescent="0.25">
      <c r="E297" s="532"/>
    </row>
    <row r="298" spans="5:5" ht="12.75" customHeight="1" x14ac:dyDescent="0.25">
      <c r="E298" s="532"/>
    </row>
    <row r="299" spans="5:5" ht="12.75" customHeight="1" x14ac:dyDescent="0.25">
      <c r="E299" s="532"/>
    </row>
    <row r="300" spans="5:5" ht="12.75" customHeight="1" x14ac:dyDescent="0.25">
      <c r="E300" s="532"/>
    </row>
    <row r="301" spans="5:5" ht="12.75" customHeight="1" x14ac:dyDescent="0.25">
      <c r="E301" s="532"/>
    </row>
    <row r="302" spans="5:5" ht="12.75" customHeight="1" x14ac:dyDescent="0.25">
      <c r="E302" s="532"/>
    </row>
    <row r="303" spans="5:5" ht="12.75" customHeight="1" x14ac:dyDescent="0.25">
      <c r="E303" s="532"/>
    </row>
    <row r="304" spans="5:5" ht="12.75" customHeight="1" x14ac:dyDescent="0.25">
      <c r="E304" s="532"/>
    </row>
    <row r="305" spans="5:5" ht="12.75" customHeight="1" x14ac:dyDescent="0.25">
      <c r="E305" s="532"/>
    </row>
    <row r="306" spans="5:5" ht="12.75" customHeight="1" x14ac:dyDescent="0.25">
      <c r="E306" s="532"/>
    </row>
    <row r="307" spans="5:5" ht="12.75" customHeight="1" x14ac:dyDescent="0.25">
      <c r="E307" s="532"/>
    </row>
    <row r="308" spans="5:5" ht="12.75" customHeight="1" x14ac:dyDescent="0.25">
      <c r="E308" s="532"/>
    </row>
    <row r="309" spans="5:5" ht="12.75" customHeight="1" x14ac:dyDescent="0.25">
      <c r="E309" s="532"/>
    </row>
    <row r="310" spans="5:5" ht="12.75" customHeight="1" x14ac:dyDescent="0.25">
      <c r="E310" s="532"/>
    </row>
    <row r="311" spans="5:5" ht="12.75" customHeight="1" x14ac:dyDescent="0.25">
      <c r="E311" s="532"/>
    </row>
    <row r="312" spans="5:5" ht="12.75" customHeight="1" x14ac:dyDescent="0.25">
      <c r="E312" s="532"/>
    </row>
    <row r="313" spans="5:5" ht="12.75" customHeight="1" x14ac:dyDescent="0.25">
      <c r="E313" s="532"/>
    </row>
    <row r="314" spans="5:5" ht="12.75" customHeight="1" x14ac:dyDescent="0.25">
      <c r="E314" s="532"/>
    </row>
    <row r="315" spans="5:5" ht="12.75" customHeight="1" x14ac:dyDescent="0.25">
      <c r="E315" s="532"/>
    </row>
    <row r="316" spans="5:5" ht="12.75" customHeight="1" x14ac:dyDescent="0.25">
      <c r="E316" s="532"/>
    </row>
    <row r="317" spans="5:5" ht="12.75" customHeight="1" x14ac:dyDescent="0.25">
      <c r="E317" s="532"/>
    </row>
    <row r="318" spans="5:5" ht="12.75" customHeight="1" x14ac:dyDescent="0.25">
      <c r="E318" s="532"/>
    </row>
    <row r="319" spans="5:5" ht="12.75" customHeight="1" x14ac:dyDescent="0.25">
      <c r="E319" s="532"/>
    </row>
    <row r="320" spans="5:5" ht="12.75" customHeight="1" x14ac:dyDescent="0.25">
      <c r="E320" s="532"/>
    </row>
    <row r="321" spans="5:5" ht="12.75" customHeight="1" x14ac:dyDescent="0.25">
      <c r="E321" s="532"/>
    </row>
    <row r="322" spans="5:5" ht="12.75" customHeight="1" x14ac:dyDescent="0.25">
      <c r="E322" s="532"/>
    </row>
    <row r="323" spans="5:5" ht="12.75" customHeight="1" x14ac:dyDescent="0.25">
      <c r="E323" s="532"/>
    </row>
    <row r="324" spans="5:5" ht="12.75" customHeight="1" x14ac:dyDescent="0.25">
      <c r="E324" s="532"/>
    </row>
    <row r="325" spans="5:5" ht="12.75" customHeight="1" x14ac:dyDescent="0.25">
      <c r="E325" s="532"/>
    </row>
    <row r="326" spans="5:5" ht="12.75" customHeight="1" x14ac:dyDescent="0.25">
      <c r="E326" s="532"/>
    </row>
    <row r="327" spans="5:5" ht="12.75" customHeight="1" x14ac:dyDescent="0.25">
      <c r="E327" s="532"/>
    </row>
    <row r="328" spans="5:5" ht="12.75" customHeight="1" x14ac:dyDescent="0.25">
      <c r="E328" s="532"/>
    </row>
    <row r="329" spans="5:5" ht="12.75" customHeight="1" x14ac:dyDescent="0.25">
      <c r="E329" s="532"/>
    </row>
    <row r="330" spans="5:5" ht="12.75" customHeight="1" x14ac:dyDescent="0.25">
      <c r="E330" s="532"/>
    </row>
    <row r="331" spans="5:5" ht="12.75" customHeight="1" x14ac:dyDescent="0.25">
      <c r="E331" s="532"/>
    </row>
    <row r="332" spans="5:5" ht="12.75" customHeight="1" x14ac:dyDescent="0.25">
      <c r="E332" s="532"/>
    </row>
    <row r="333" spans="5:5" ht="12.75" customHeight="1" x14ac:dyDescent="0.25">
      <c r="E333" s="532"/>
    </row>
    <row r="334" spans="5:5" ht="12.75" customHeight="1" x14ac:dyDescent="0.25">
      <c r="E334" s="532"/>
    </row>
    <row r="335" spans="5:5" ht="12.75" customHeight="1" x14ac:dyDescent="0.25">
      <c r="E335" s="532"/>
    </row>
    <row r="336" spans="5:5" ht="12.75" customHeight="1" x14ac:dyDescent="0.25">
      <c r="E336" s="532"/>
    </row>
    <row r="337" spans="5:5" ht="12.75" customHeight="1" x14ac:dyDescent="0.25">
      <c r="E337" s="532"/>
    </row>
    <row r="338" spans="5:5" ht="12.75" customHeight="1" x14ac:dyDescent="0.25">
      <c r="E338" s="532"/>
    </row>
    <row r="339" spans="5:5" ht="12.75" customHeight="1" x14ac:dyDescent="0.25">
      <c r="E339" s="532"/>
    </row>
    <row r="340" spans="5:5" ht="12.75" customHeight="1" x14ac:dyDescent="0.25">
      <c r="E340" s="532"/>
    </row>
    <row r="341" spans="5:5" ht="12.75" customHeight="1" x14ac:dyDescent="0.25">
      <c r="E341" s="532"/>
    </row>
    <row r="342" spans="5:5" ht="12.75" customHeight="1" x14ac:dyDescent="0.25">
      <c r="E342" s="532"/>
    </row>
    <row r="343" spans="5:5" ht="12.75" customHeight="1" x14ac:dyDescent="0.25">
      <c r="E343" s="532"/>
    </row>
    <row r="344" spans="5:5" ht="12.75" customHeight="1" x14ac:dyDescent="0.25">
      <c r="E344" s="532"/>
    </row>
    <row r="345" spans="5:5" ht="12.75" customHeight="1" x14ac:dyDescent="0.25">
      <c r="E345" s="532"/>
    </row>
    <row r="346" spans="5:5" ht="12.75" customHeight="1" x14ac:dyDescent="0.25">
      <c r="E346" s="532"/>
    </row>
    <row r="347" spans="5:5" ht="12.75" customHeight="1" x14ac:dyDescent="0.25">
      <c r="E347" s="532"/>
    </row>
    <row r="348" spans="5:5" ht="12.75" customHeight="1" x14ac:dyDescent="0.25">
      <c r="E348" s="532"/>
    </row>
    <row r="349" spans="5:5" ht="12.75" customHeight="1" x14ac:dyDescent="0.25">
      <c r="E349" s="532"/>
    </row>
    <row r="350" spans="5:5" ht="12.75" customHeight="1" x14ac:dyDescent="0.25">
      <c r="E350" s="532"/>
    </row>
    <row r="351" spans="5:5" ht="12.75" customHeight="1" x14ac:dyDescent="0.25">
      <c r="E351" s="532"/>
    </row>
    <row r="352" spans="5:5" ht="12.75" customHeight="1" x14ac:dyDescent="0.25">
      <c r="E352" s="532"/>
    </row>
    <row r="353" spans="5:5" ht="12.75" customHeight="1" x14ac:dyDescent="0.25">
      <c r="E353" s="532"/>
    </row>
    <row r="354" spans="5:5" ht="12.75" customHeight="1" x14ac:dyDescent="0.25">
      <c r="E354" s="532"/>
    </row>
    <row r="355" spans="5:5" ht="12.75" customHeight="1" x14ac:dyDescent="0.25">
      <c r="E355" s="532"/>
    </row>
    <row r="356" spans="5:5" ht="12.75" customHeight="1" x14ac:dyDescent="0.25">
      <c r="E356" s="532"/>
    </row>
    <row r="357" spans="5:5" ht="12.75" customHeight="1" x14ac:dyDescent="0.25">
      <c r="E357" s="532"/>
    </row>
    <row r="358" spans="5:5" ht="12.75" customHeight="1" x14ac:dyDescent="0.25">
      <c r="E358" s="532"/>
    </row>
    <row r="359" spans="5:5" ht="12.75" customHeight="1" x14ac:dyDescent="0.25">
      <c r="E359" s="532"/>
    </row>
    <row r="360" spans="5:5" ht="12.75" customHeight="1" x14ac:dyDescent="0.25">
      <c r="E360" s="532"/>
    </row>
    <row r="361" spans="5:5" ht="12.75" customHeight="1" x14ac:dyDescent="0.25">
      <c r="E361" s="532"/>
    </row>
    <row r="362" spans="5:5" ht="12.75" customHeight="1" x14ac:dyDescent="0.25">
      <c r="E362" s="532"/>
    </row>
    <row r="363" spans="5:5" ht="12.75" customHeight="1" x14ac:dyDescent="0.25">
      <c r="E363" s="532"/>
    </row>
    <row r="364" spans="5:5" ht="12.75" customHeight="1" x14ac:dyDescent="0.25">
      <c r="E364" s="532"/>
    </row>
    <row r="365" spans="5:5" ht="12.75" customHeight="1" x14ac:dyDescent="0.25">
      <c r="E365" s="532"/>
    </row>
    <row r="366" spans="5:5" ht="12.75" customHeight="1" x14ac:dyDescent="0.25">
      <c r="E366" s="532"/>
    </row>
    <row r="367" spans="5:5" ht="12.75" customHeight="1" x14ac:dyDescent="0.25">
      <c r="E367" s="532"/>
    </row>
    <row r="368" spans="5:5" ht="12.75" customHeight="1" x14ac:dyDescent="0.25">
      <c r="E368" s="532"/>
    </row>
    <row r="369" spans="5:5" ht="12.75" customHeight="1" x14ac:dyDescent="0.25">
      <c r="E369" s="532"/>
    </row>
    <row r="370" spans="5:5" ht="12.75" customHeight="1" x14ac:dyDescent="0.25">
      <c r="E370" s="532"/>
    </row>
    <row r="371" spans="5:5" ht="12.75" customHeight="1" x14ac:dyDescent="0.25">
      <c r="E371" s="532"/>
    </row>
    <row r="372" spans="5:5" ht="12.75" customHeight="1" x14ac:dyDescent="0.25">
      <c r="E372" s="532"/>
    </row>
    <row r="373" spans="5:5" ht="12.75" customHeight="1" x14ac:dyDescent="0.25">
      <c r="E373" s="532"/>
    </row>
    <row r="374" spans="5:5" ht="12.75" customHeight="1" x14ac:dyDescent="0.25">
      <c r="E374" s="532"/>
    </row>
    <row r="375" spans="5:5" ht="12.75" customHeight="1" x14ac:dyDescent="0.25">
      <c r="E375" s="532"/>
    </row>
    <row r="376" spans="5:5" ht="12.75" customHeight="1" x14ac:dyDescent="0.25">
      <c r="E376" s="532"/>
    </row>
    <row r="377" spans="5:5" ht="12.75" customHeight="1" x14ac:dyDescent="0.25">
      <c r="E377" s="532"/>
    </row>
    <row r="378" spans="5:5" ht="12.75" customHeight="1" x14ac:dyDescent="0.25">
      <c r="E378" s="532"/>
    </row>
    <row r="379" spans="5:5" ht="12.75" customHeight="1" x14ac:dyDescent="0.25">
      <c r="E379" s="532"/>
    </row>
    <row r="380" spans="5:5" ht="12.75" customHeight="1" x14ac:dyDescent="0.25">
      <c r="E380" s="532"/>
    </row>
    <row r="381" spans="5:5" ht="12.75" customHeight="1" x14ac:dyDescent="0.25">
      <c r="E381" s="532"/>
    </row>
    <row r="382" spans="5:5" ht="12.75" customHeight="1" x14ac:dyDescent="0.25">
      <c r="E382" s="532"/>
    </row>
    <row r="383" spans="5:5" ht="12.75" customHeight="1" x14ac:dyDescent="0.25">
      <c r="E383" s="532"/>
    </row>
    <row r="384" spans="5:5" ht="12.75" customHeight="1" x14ac:dyDescent="0.25">
      <c r="E384" s="532"/>
    </row>
    <row r="385" spans="5:5" ht="12.75" customHeight="1" x14ac:dyDescent="0.25">
      <c r="E385" s="532"/>
    </row>
    <row r="386" spans="5:5" ht="12.75" customHeight="1" x14ac:dyDescent="0.25">
      <c r="E386" s="532"/>
    </row>
    <row r="387" spans="5:5" ht="12.75" customHeight="1" x14ac:dyDescent="0.25">
      <c r="E387" s="532"/>
    </row>
    <row r="388" spans="5:5" ht="12.75" customHeight="1" x14ac:dyDescent="0.25">
      <c r="E388" s="532"/>
    </row>
    <row r="389" spans="5:5" ht="12.75" customHeight="1" x14ac:dyDescent="0.25">
      <c r="E389" s="532"/>
    </row>
    <row r="390" spans="5:5" ht="12.75" customHeight="1" x14ac:dyDescent="0.25">
      <c r="E390" s="532"/>
    </row>
    <row r="391" spans="5:5" ht="12.75" customHeight="1" x14ac:dyDescent="0.25">
      <c r="E391" s="532"/>
    </row>
    <row r="392" spans="5:5" ht="12.75" customHeight="1" x14ac:dyDescent="0.25">
      <c r="E392" s="532"/>
    </row>
    <row r="393" spans="5:5" ht="12.75" customHeight="1" x14ac:dyDescent="0.25">
      <c r="E393" s="532"/>
    </row>
    <row r="394" spans="5:5" ht="12.75" customHeight="1" x14ac:dyDescent="0.25">
      <c r="E394" s="532"/>
    </row>
    <row r="395" spans="5:5" ht="12.75" customHeight="1" x14ac:dyDescent="0.25">
      <c r="E395" s="532"/>
    </row>
    <row r="396" spans="5:5" ht="12.75" customHeight="1" x14ac:dyDescent="0.25">
      <c r="E396" s="532"/>
    </row>
    <row r="397" spans="5:5" ht="12.75" customHeight="1" x14ac:dyDescent="0.25">
      <c r="E397" s="532"/>
    </row>
    <row r="398" spans="5:5" ht="12.75" customHeight="1" x14ac:dyDescent="0.25">
      <c r="E398" s="532"/>
    </row>
    <row r="399" spans="5:5" ht="12.75" customHeight="1" x14ac:dyDescent="0.25">
      <c r="E399" s="532"/>
    </row>
    <row r="400" spans="5:5" ht="12.75" customHeight="1" x14ac:dyDescent="0.25">
      <c r="E400" s="532"/>
    </row>
    <row r="401" spans="5:5" ht="12.75" customHeight="1" x14ac:dyDescent="0.25">
      <c r="E401" s="532"/>
    </row>
    <row r="402" spans="5:5" ht="12.75" customHeight="1" x14ac:dyDescent="0.25">
      <c r="E402" s="532"/>
    </row>
    <row r="403" spans="5:5" ht="12.75" customHeight="1" x14ac:dyDescent="0.25">
      <c r="E403" s="532"/>
    </row>
    <row r="404" spans="5:5" ht="12.75" customHeight="1" x14ac:dyDescent="0.25">
      <c r="E404" s="532"/>
    </row>
    <row r="405" spans="5:5" ht="12.75" customHeight="1" x14ac:dyDescent="0.25">
      <c r="E405" s="532"/>
    </row>
    <row r="406" spans="5:5" ht="12.75" customHeight="1" x14ac:dyDescent="0.25">
      <c r="E406" s="532"/>
    </row>
    <row r="407" spans="5:5" ht="12.75" customHeight="1" x14ac:dyDescent="0.25">
      <c r="E407" s="532"/>
    </row>
    <row r="408" spans="5:5" ht="12.75" customHeight="1" x14ac:dyDescent="0.25">
      <c r="E408" s="532"/>
    </row>
    <row r="409" spans="5:5" ht="12.75" customHeight="1" x14ac:dyDescent="0.25">
      <c r="E409" s="532"/>
    </row>
    <row r="410" spans="5:5" ht="12.75" customHeight="1" x14ac:dyDescent="0.25">
      <c r="E410" s="532"/>
    </row>
    <row r="411" spans="5:5" ht="12.75" customHeight="1" x14ac:dyDescent="0.25">
      <c r="E411" s="532"/>
    </row>
    <row r="412" spans="5:5" ht="12.75" customHeight="1" x14ac:dyDescent="0.25">
      <c r="E412" s="532"/>
    </row>
    <row r="413" spans="5:5" ht="12.75" customHeight="1" x14ac:dyDescent="0.25">
      <c r="E413" s="532"/>
    </row>
    <row r="414" spans="5:5" ht="12.75" customHeight="1" x14ac:dyDescent="0.25">
      <c r="E414" s="532"/>
    </row>
    <row r="415" spans="5:5" ht="12.75" customHeight="1" x14ac:dyDescent="0.25">
      <c r="E415" s="532"/>
    </row>
    <row r="416" spans="5:5" ht="12.75" customHeight="1" x14ac:dyDescent="0.25">
      <c r="E416" s="532"/>
    </row>
    <row r="417" spans="5:5" ht="12.75" customHeight="1" x14ac:dyDescent="0.25">
      <c r="E417" s="532"/>
    </row>
    <row r="418" spans="5:5" ht="12.75" customHeight="1" x14ac:dyDescent="0.25">
      <c r="E418" s="532"/>
    </row>
    <row r="419" spans="5:5" ht="12.75" customHeight="1" x14ac:dyDescent="0.25">
      <c r="E419" s="532"/>
    </row>
    <row r="420" spans="5:5" ht="12.75" customHeight="1" x14ac:dyDescent="0.25">
      <c r="E420" s="532"/>
    </row>
    <row r="421" spans="5:5" ht="12.75" customHeight="1" x14ac:dyDescent="0.25">
      <c r="E421" s="532"/>
    </row>
    <row r="422" spans="5:5" ht="12.75" customHeight="1" x14ac:dyDescent="0.25">
      <c r="E422" s="532"/>
    </row>
    <row r="423" spans="5:5" ht="12.75" customHeight="1" x14ac:dyDescent="0.25">
      <c r="E423" s="532"/>
    </row>
    <row r="424" spans="5:5" ht="12.75" customHeight="1" x14ac:dyDescent="0.25">
      <c r="E424" s="532"/>
    </row>
    <row r="425" spans="5:5" ht="12.75" customHeight="1" x14ac:dyDescent="0.25">
      <c r="E425" s="532"/>
    </row>
    <row r="426" spans="5:5" ht="12.75" customHeight="1" x14ac:dyDescent="0.25">
      <c r="E426" s="532"/>
    </row>
    <row r="427" spans="5:5" ht="12.75" customHeight="1" x14ac:dyDescent="0.25">
      <c r="E427" s="532"/>
    </row>
    <row r="428" spans="5:5" ht="12.75" customHeight="1" x14ac:dyDescent="0.25">
      <c r="E428" s="532"/>
    </row>
    <row r="429" spans="5:5" ht="12.75" customHeight="1" x14ac:dyDescent="0.25">
      <c r="E429" s="532"/>
    </row>
    <row r="430" spans="5:5" ht="12.75" customHeight="1" x14ac:dyDescent="0.25">
      <c r="E430" s="532"/>
    </row>
    <row r="431" spans="5:5" ht="12.75" customHeight="1" x14ac:dyDescent="0.25">
      <c r="E431" s="532"/>
    </row>
    <row r="432" spans="5:5" ht="12.75" customHeight="1" x14ac:dyDescent="0.25">
      <c r="E432" s="532"/>
    </row>
    <row r="433" spans="5:5" ht="12.75" customHeight="1" x14ac:dyDescent="0.25">
      <c r="E433" s="532"/>
    </row>
    <row r="434" spans="5:5" ht="12.75" customHeight="1" x14ac:dyDescent="0.25">
      <c r="E434" s="532"/>
    </row>
    <row r="435" spans="5:5" ht="12.75" customHeight="1" x14ac:dyDescent="0.25">
      <c r="E435" s="532"/>
    </row>
    <row r="436" spans="5:5" ht="12.75" customHeight="1" x14ac:dyDescent="0.25">
      <c r="E436" s="532"/>
    </row>
    <row r="437" spans="5:5" ht="12.75" customHeight="1" x14ac:dyDescent="0.25">
      <c r="E437" s="532"/>
    </row>
    <row r="438" spans="5:5" ht="12.75" customHeight="1" x14ac:dyDescent="0.25">
      <c r="E438" s="532"/>
    </row>
    <row r="439" spans="5:5" ht="12.75" customHeight="1" x14ac:dyDescent="0.25">
      <c r="E439" s="532"/>
    </row>
    <row r="440" spans="5:5" ht="12.75" customHeight="1" x14ac:dyDescent="0.25">
      <c r="E440" s="532"/>
    </row>
    <row r="441" spans="5:5" ht="12.75" customHeight="1" x14ac:dyDescent="0.25">
      <c r="E441" s="532"/>
    </row>
    <row r="442" spans="5:5" ht="12.75" customHeight="1" x14ac:dyDescent="0.25">
      <c r="E442" s="532"/>
    </row>
    <row r="443" spans="5:5" ht="12.75" customHeight="1" x14ac:dyDescent="0.25">
      <c r="E443" s="532"/>
    </row>
    <row r="444" spans="5:5" ht="12.75" customHeight="1" x14ac:dyDescent="0.25">
      <c r="E444" s="532"/>
    </row>
    <row r="445" spans="5:5" ht="12.75" customHeight="1" x14ac:dyDescent="0.25">
      <c r="E445" s="532"/>
    </row>
    <row r="446" spans="5:5" ht="12.75" customHeight="1" x14ac:dyDescent="0.25">
      <c r="E446" s="532"/>
    </row>
    <row r="447" spans="5:5" ht="12.75" customHeight="1" x14ac:dyDescent="0.25">
      <c r="E447" s="532"/>
    </row>
    <row r="448" spans="5:5" ht="12.75" customHeight="1" x14ac:dyDescent="0.25">
      <c r="E448" s="532"/>
    </row>
    <row r="449" spans="5:5" ht="12.75" customHeight="1" x14ac:dyDescent="0.25">
      <c r="E449" s="532"/>
    </row>
    <row r="450" spans="5:5" ht="12.75" customHeight="1" x14ac:dyDescent="0.25">
      <c r="E450" s="532"/>
    </row>
    <row r="451" spans="5:5" ht="12.75" customHeight="1" x14ac:dyDescent="0.25">
      <c r="E451" s="532"/>
    </row>
    <row r="452" spans="5:5" ht="12.75" customHeight="1" x14ac:dyDescent="0.25">
      <c r="E452" s="532"/>
    </row>
    <row r="453" spans="5:5" ht="12.75" customHeight="1" x14ac:dyDescent="0.25">
      <c r="E453" s="532"/>
    </row>
    <row r="454" spans="5:5" ht="12.75" customHeight="1" x14ac:dyDescent="0.25">
      <c r="E454" s="532"/>
    </row>
    <row r="455" spans="5:5" ht="12.75" customHeight="1" x14ac:dyDescent="0.25">
      <c r="E455" s="532"/>
    </row>
    <row r="456" spans="5:5" ht="12.75" customHeight="1" x14ac:dyDescent="0.25">
      <c r="E456" s="532"/>
    </row>
    <row r="457" spans="5:5" ht="12.75" customHeight="1" x14ac:dyDescent="0.25">
      <c r="E457" s="532"/>
    </row>
    <row r="458" spans="5:5" ht="12.75" customHeight="1" x14ac:dyDescent="0.25">
      <c r="E458" s="532"/>
    </row>
    <row r="459" spans="5:5" ht="12.75" customHeight="1" x14ac:dyDescent="0.25">
      <c r="E459" s="532"/>
    </row>
    <row r="460" spans="5:5" ht="12.75" customHeight="1" x14ac:dyDescent="0.25">
      <c r="E460" s="532"/>
    </row>
    <row r="461" spans="5:5" ht="12.75" customHeight="1" x14ac:dyDescent="0.25">
      <c r="E461" s="532"/>
    </row>
    <row r="462" spans="5:5" ht="12.75" customHeight="1" x14ac:dyDescent="0.25">
      <c r="E462" s="532"/>
    </row>
    <row r="463" spans="5:5" ht="12.75" customHeight="1" x14ac:dyDescent="0.25">
      <c r="E463" s="532"/>
    </row>
    <row r="464" spans="5:5" ht="12.75" customHeight="1" x14ac:dyDescent="0.25">
      <c r="E464" s="532"/>
    </row>
    <row r="465" spans="5:5" ht="12.75" customHeight="1" x14ac:dyDescent="0.25">
      <c r="E465" s="532"/>
    </row>
    <row r="466" spans="5:5" ht="12.75" customHeight="1" x14ac:dyDescent="0.25">
      <c r="E466" s="532"/>
    </row>
    <row r="467" spans="5:5" ht="12.75" customHeight="1" x14ac:dyDescent="0.25">
      <c r="E467" s="532"/>
    </row>
    <row r="468" spans="5:5" ht="12.75" customHeight="1" x14ac:dyDescent="0.25">
      <c r="E468" s="532"/>
    </row>
    <row r="469" spans="5:5" ht="12.75" customHeight="1" x14ac:dyDescent="0.25">
      <c r="E469" s="532"/>
    </row>
    <row r="470" spans="5:5" ht="12.75" customHeight="1" x14ac:dyDescent="0.25">
      <c r="E470" s="532"/>
    </row>
    <row r="471" spans="5:5" ht="12.75" customHeight="1" x14ac:dyDescent="0.25">
      <c r="E471" s="532"/>
    </row>
    <row r="472" spans="5:5" ht="12.75" customHeight="1" x14ac:dyDescent="0.25">
      <c r="E472" s="532"/>
    </row>
    <row r="473" spans="5:5" ht="12.75" customHeight="1" x14ac:dyDescent="0.25">
      <c r="E473" s="532"/>
    </row>
    <row r="474" spans="5:5" ht="12.75" customHeight="1" x14ac:dyDescent="0.25">
      <c r="E474" s="532"/>
    </row>
    <row r="475" spans="5:5" ht="12.75" customHeight="1" x14ac:dyDescent="0.25">
      <c r="E475" s="532"/>
    </row>
    <row r="476" spans="5:5" ht="12.75" customHeight="1" x14ac:dyDescent="0.25">
      <c r="E476" s="532"/>
    </row>
    <row r="477" spans="5:5" ht="12.75" customHeight="1" x14ac:dyDescent="0.25">
      <c r="E477" s="532"/>
    </row>
    <row r="478" spans="5:5" ht="12.75" customHeight="1" x14ac:dyDescent="0.25">
      <c r="E478" s="532"/>
    </row>
    <row r="479" spans="5:5" ht="12.75" customHeight="1" x14ac:dyDescent="0.25">
      <c r="E479" s="532"/>
    </row>
    <row r="480" spans="5:5" ht="12.75" customHeight="1" x14ac:dyDescent="0.25">
      <c r="E480" s="532"/>
    </row>
    <row r="481" spans="5:5" ht="12.75" customHeight="1" x14ac:dyDescent="0.25">
      <c r="E481" s="532"/>
    </row>
    <row r="482" spans="5:5" ht="12.75" customHeight="1" x14ac:dyDescent="0.25">
      <c r="E482" s="532"/>
    </row>
    <row r="483" spans="5:5" ht="12.75" customHeight="1" x14ac:dyDescent="0.25">
      <c r="E483" s="532"/>
    </row>
    <row r="484" spans="5:5" ht="12.75" customHeight="1" x14ac:dyDescent="0.25">
      <c r="E484" s="532"/>
    </row>
    <row r="485" spans="5:5" ht="12.75" customHeight="1" x14ac:dyDescent="0.25">
      <c r="E485" s="532"/>
    </row>
    <row r="486" spans="5:5" ht="12.75" customHeight="1" x14ac:dyDescent="0.25">
      <c r="E486" s="532"/>
    </row>
    <row r="487" spans="5:5" ht="12.75" customHeight="1" x14ac:dyDescent="0.25">
      <c r="E487" s="532"/>
    </row>
    <row r="488" spans="5:5" ht="12.75" customHeight="1" x14ac:dyDescent="0.25">
      <c r="E488" s="532"/>
    </row>
    <row r="489" spans="5:5" ht="12.75" customHeight="1" x14ac:dyDescent="0.25">
      <c r="E489" s="532"/>
    </row>
    <row r="490" spans="5:5" ht="12.75" customHeight="1" x14ac:dyDescent="0.25">
      <c r="E490" s="532"/>
    </row>
    <row r="491" spans="5:5" ht="12.75" customHeight="1" x14ac:dyDescent="0.25">
      <c r="E491" s="532"/>
    </row>
    <row r="492" spans="5:5" ht="12.75" customHeight="1" x14ac:dyDescent="0.25">
      <c r="E492" s="532"/>
    </row>
    <row r="493" spans="5:5" ht="12.75" customHeight="1" x14ac:dyDescent="0.25">
      <c r="E493" s="532"/>
    </row>
    <row r="494" spans="5:5" ht="12.75" customHeight="1" x14ac:dyDescent="0.25">
      <c r="E494" s="532"/>
    </row>
    <row r="495" spans="5:5" ht="12.75" customHeight="1" x14ac:dyDescent="0.25">
      <c r="E495" s="532"/>
    </row>
    <row r="496" spans="5:5" ht="12.75" customHeight="1" x14ac:dyDescent="0.25">
      <c r="E496" s="532"/>
    </row>
    <row r="497" spans="5:5" ht="12.75" customHeight="1" x14ac:dyDescent="0.25">
      <c r="E497" s="532"/>
    </row>
    <row r="498" spans="5:5" ht="12.75" customHeight="1" x14ac:dyDescent="0.25">
      <c r="E498" s="532"/>
    </row>
    <row r="499" spans="5:5" ht="12.75" customHeight="1" x14ac:dyDescent="0.25">
      <c r="E499" s="532"/>
    </row>
    <row r="500" spans="5:5" ht="12.75" customHeight="1" x14ac:dyDescent="0.25">
      <c r="E500" s="532"/>
    </row>
    <row r="501" spans="5:5" ht="12.75" customHeight="1" x14ac:dyDescent="0.25">
      <c r="E501" s="532"/>
    </row>
    <row r="502" spans="5:5" ht="12.75" customHeight="1" x14ac:dyDescent="0.25">
      <c r="E502" s="532"/>
    </row>
    <row r="503" spans="5:5" ht="12.75" customHeight="1" x14ac:dyDescent="0.25">
      <c r="E503" s="532"/>
    </row>
    <row r="504" spans="5:5" ht="12.75" customHeight="1" x14ac:dyDescent="0.25">
      <c r="E504" s="532"/>
    </row>
    <row r="505" spans="5:5" ht="12.75" customHeight="1" x14ac:dyDescent="0.25">
      <c r="E505" s="532"/>
    </row>
    <row r="506" spans="5:5" ht="12.75" customHeight="1" x14ac:dyDescent="0.25">
      <c r="E506" s="532"/>
    </row>
    <row r="507" spans="5:5" ht="12.75" customHeight="1" x14ac:dyDescent="0.25">
      <c r="E507" s="532"/>
    </row>
    <row r="508" spans="5:5" ht="12.75" customHeight="1" x14ac:dyDescent="0.25">
      <c r="E508" s="532"/>
    </row>
    <row r="509" spans="5:5" ht="12.75" customHeight="1" x14ac:dyDescent="0.25">
      <c r="E509" s="532"/>
    </row>
    <row r="510" spans="5:5" ht="12.75" customHeight="1" x14ac:dyDescent="0.25">
      <c r="E510" s="532"/>
    </row>
    <row r="511" spans="5:5" ht="12.75" customHeight="1" x14ac:dyDescent="0.25">
      <c r="E511" s="532"/>
    </row>
    <row r="512" spans="5:5" ht="12.75" customHeight="1" x14ac:dyDescent="0.25">
      <c r="E512" s="532"/>
    </row>
    <row r="513" spans="5:5" ht="12.75" customHeight="1" x14ac:dyDescent="0.25">
      <c r="E513" s="532"/>
    </row>
    <row r="514" spans="5:5" ht="12.75" customHeight="1" x14ac:dyDescent="0.25">
      <c r="E514" s="532"/>
    </row>
    <row r="515" spans="5:5" ht="12.75" customHeight="1" x14ac:dyDescent="0.25">
      <c r="E515" s="532"/>
    </row>
    <row r="516" spans="5:5" ht="12.75" customHeight="1" x14ac:dyDescent="0.25">
      <c r="E516" s="532"/>
    </row>
    <row r="517" spans="5:5" ht="12.75" customHeight="1" x14ac:dyDescent="0.25">
      <c r="E517" s="532"/>
    </row>
    <row r="518" spans="5:5" ht="12.75" customHeight="1" x14ac:dyDescent="0.25">
      <c r="E518" s="532"/>
    </row>
    <row r="519" spans="5:5" ht="12.75" customHeight="1" x14ac:dyDescent="0.25">
      <c r="E519" s="532"/>
    </row>
    <row r="520" spans="5:5" ht="12.75" customHeight="1" x14ac:dyDescent="0.25">
      <c r="E520" s="532"/>
    </row>
    <row r="521" spans="5:5" ht="12.75" customHeight="1" x14ac:dyDescent="0.25">
      <c r="E521" s="532"/>
    </row>
    <row r="522" spans="5:5" ht="12.75" customHeight="1" x14ac:dyDescent="0.25">
      <c r="E522" s="532"/>
    </row>
    <row r="523" spans="5:5" ht="12.75" customHeight="1" x14ac:dyDescent="0.25">
      <c r="E523" s="532"/>
    </row>
    <row r="524" spans="5:5" ht="12.75" customHeight="1" x14ac:dyDescent="0.25">
      <c r="E524" s="532"/>
    </row>
    <row r="525" spans="5:5" ht="12.75" customHeight="1" x14ac:dyDescent="0.25">
      <c r="E525" s="532"/>
    </row>
    <row r="526" spans="5:5" ht="12.75" customHeight="1" x14ac:dyDescent="0.25">
      <c r="E526" s="532"/>
    </row>
    <row r="527" spans="5:5" ht="12.75" customHeight="1" x14ac:dyDescent="0.25">
      <c r="E527" s="532"/>
    </row>
    <row r="528" spans="5:5" ht="12.75" customHeight="1" x14ac:dyDescent="0.25">
      <c r="E528" s="532"/>
    </row>
    <row r="529" spans="5:5" ht="12.75" customHeight="1" x14ac:dyDescent="0.25">
      <c r="E529" s="532"/>
    </row>
    <row r="530" spans="5:5" ht="12.75" customHeight="1" x14ac:dyDescent="0.25">
      <c r="E530" s="532"/>
    </row>
    <row r="531" spans="5:5" ht="12.75" customHeight="1" x14ac:dyDescent="0.25">
      <c r="E531" s="532"/>
    </row>
    <row r="532" spans="5:5" ht="12.75" customHeight="1" x14ac:dyDescent="0.25">
      <c r="E532" s="532"/>
    </row>
    <row r="533" spans="5:5" ht="12.75" customHeight="1" x14ac:dyDescent="0.25">
      <c r="E533" s="532"/>
    </row>
    <row r="534" spans="5:5" ht="12.75" customHeight="1" x14ac:dyDescent="0.25">
      <c r="E534" s="532"/>
    </row>
    <row r="535" spans="5:5" ht="12.75" customHeight="1" x14ac:dyDescent="0.25">
      <c r="E535" s="532"/>
    </row>
    <row r="536" spans="5:5" ht="12.75" customHeight="1" x14ac:dyDescent="0.25">
      <c r="E536" s="532"/>
    </row>
    <row r="537" spans="5:5" ht="12.75" customHeight="1" x14ac:dyDescent="0.25">
      <c r="E537" s="532"/>
    </row>
    <row r="538" spans="5:5" ht="12.75" customHeight="1" x14ac:dyDescent="0.25">
      <c r="E538" s="532"/>
    </row>
    <row r="539" spans="5:5" ht="12.75" customHeight="1" x14ac:dyDescent="0.25">
      <c r="E539" s="532"/>
    </row>
    <row r="540" spans="5:5" ht="12.75" customHeight="1" x14ac:dyDescent="0.25">
      <c r="E540" s="532"/>
    </row>
    <row r="541" spans="5:5" ht="12.75" customHeight="1" x14ac:dyDescent="0.25">
      <c r="E541" s="532"/>
    </row>
    <row r="542" spans="5:5" ht="12.75" customHeight="1" x14ac:dyDescent="0.25">
      <c r="E542" s="532"/>
    </row>
    <row r="543" spans="5:5" ht="12.75" customHeight="1" x14ac:dyDescent="0.25">
      <c r="E543" s="532"/>
    </row>
    <row r="544" spans="5:5" ht="12.75" customHeight="1" x14ac:dyDescent="0.25">
      <c r="E544" s="532"/>
    </row>
    <row r="545" spans="5:5" ht="12.75" customHeight="1" x14ac:dyDescent="0.25">
      <c r="E545" s="532"/>
    </row>
    <row r="546" spans="5:5" ht="12.75" customHeight="1" x14ac:dyDescent="0.25">
      <c r="E546" s="532"/>
    </row>
    <row r="547" spans="5:5" ht="12.75" customHeight="1" x14ac:dyDescent="0.25">
      <c r="E547" s="532"/>
    </row>
    <row r="548" spans="5:5" ht="12.75" customHeight="1" x14ac:dyDescent="0.25">
      <c r="E548" s="532"/>
    </row>
    <row r="549" spans="5:5" ht="12.75" customHeight="1" x14ac:dyDescent="0.25">
      <c r="E549" s="532"/>
    </row>
    <row r="550" spans="5:5" ht="12.75" customHeight="1" x14ac:dyDescent="0.25">
      <c r="E550" s="532"/>
    </row>
    <row r="551" spans="5:5" ht="12.75" customHeight="1" x14ac:dyDescent="0.25">
      <c r="E551" s="532"/>
    </row>
    <row r="552" spans="5:5" ht="12.75" customHeight="1" x14ac:dyDescent="0.25">
      <c r="E552" s="532"/>
    </row>
    <row r="553" spans="5:5" ht="12.75" customHeight="1" x14ac:dyDescent="0.25">
      <c r="E553" s="532"/>
    </row>
    <row r="554" spans="5:5" ht="12.75" customHeight="1" x14ac:dyDescent="0.25">
      <c r="E554" s="532"/>
    </row>
    <row r="555" spans="5:5" ht="12.75" customHeight="1" x14ac:dyDescent="0.25">
      <c r="E555" s="532"/>
    </row>
    <row r="556" spans="5:5" ht="12.75" customHeight="1" x14ac:dyDescent="0.25">
      <c r="E556" s="532"/>
    </row>
    <row r="557" spans="5:5" ht="12.75" customHeight="1" x14ac:dyDescent="0.25">
      <c r="E557" s="532"/>
    </row>
    <row r="558" spans="5:5" ht="12.75" customHeight="1" x14ac:dyDescent="0.25">
      <c r="E558" s="532"/>
    </row>
    <row r="559" spans="5:5" ht="12.75" customHeight="1" x14ac:dyDescent="0.25">
      <c r="E559" s="532"/>
    </row>
    <row r="560" spans="5:5" ht="12.75" customHeight="1" x14ac:dyDescent="0.25">
      <c r="E560" s="532"/>
    </row>
    <row r="561" spans="5:5" ht="12.75" customHeight="1" x14ac:dyDescent="0.25">
      <c r="E561" s="532"/>
    </row>
    <row r="562" spans="5:5" ht="12.75" customHeight="1" x14ac:dyDescent="0.25">
      <c r="E562" s="532"/>
    </row>
    <row r="563" spans="5:5" ht="12.75" customHeight="1" x14ac:dyDescent="0.25">
      <c r="E563" s="532"/>
    </row>
    <row r="564" spans="5:5" ht="12.75" customHeight="1" x14ac:dyDescent="0.25">
      <c r="E564" s="532"/>
    </row>
    <row r="565" spans="5:5" ht="12.75" customHeight="1" x14ac:dyDescent="0.25">
      <c r="E565" s="532"/>
    </row>
    <row r="566" spans="5:5" ht="12.75" customHeight="1" x14ac:dyDescent="0.25">
      <c r="E566" s="532"/>
    </row>
    <row r="567" spans="5:5" ht="12.75" customHeight="1" x14ac:dyDescent="0.25">
      <c r="E567" s="532"/>
    </row>
    <row r="568" spans="5:5" ht="12.75" customHeight="1" x14ac:dyDescent="0.25">
      <c r="E568" s="532"/>
    </row>
    <row r="569" spans="5:5" ht="12.75" customHeight="1" x14ac:dyDescent="0.25">
      <c r="E569" s="532"/>
    </row>
    <row r="570" spans="5:5" ht="12.75" customHeight="1" x14ac:dyDescent="0.25">
      <c r="E570" s="532"/>
    </row>
    <row r="571" spans="5:5" ht="12.75" customHeight="1" x14ac:dyDescent="0.25">
      <c r="E571" s="532"/>
    </row>
    <row r="572" spans="5:5" ht="12.75" customHeight="1" x14ac:dyDescent="0.25">
      <c r="E572" s="532"/>
    </row>
    <row r="573" spans="5:5" ht="12.75" customHeight="1" x14ac:dyDescent="0.25">
      <c r="E573" s="532"/>
    </row>
    <row r="574" spans="5:5" ht="12.75" customHeight="1" x14ac:dyDescent="0.25">
      <c r="E574" s="532"/>
    </row>
    <row r="575" spans="5:5" ht="12.75" customHeight="1" x14ac:dyDescent="0.25">
      <c r="E575" s="532"/>
    </row>
    <row r="576" spans="5:5" ht="12.75" customHeight="1" x14ac:dyDescent="0.25">
      <c r="E576" s="532"/>
    </row>
    <row r="577" spans="5:5" ht="12.75" customHeight="1" x14ac:dyDescent="0.25">
      <c r="E577" s="532"/>
    </row>
    <row r="578" spans="5:5" ht="12.75" customHeight="1" x14ac:dyDescent="0.25">
      <c r="E578" s="532"/>
    </row>
    <row r="579" spans="5:5" ht="12.75" customHeight="1" x14ac:dyDescent="0.25">
      <c r="E579" s="532"/>
    </row>
    <row r="580" spans="5:5" ht="12.75" customHeight="1" x14ac:dyDescent="0.25">
      <c r="E580" s="532"/>
    </row>
    <row r="581" spans="5:5" ht="12.75" customHeight="1" x14ac:dyDescent="0.25">
      <c r="E581" s="532"/>
    </row>
    <row r="582" spans="5:5" ht="12.75" customHeight="1" x14ac:dyDescent="0.25">
      <c r="E582" s="532"/>
    </row>
    <row r="583" spans="5:5" ht="12.75" customHeight="1" x14ac:dyDescent="0.25">
      <c r="E583" s="532"/>
    </row>
    <row r="584" spans="5:5" ht="12.75" customHeight="1" x14ac:dyDescent="0.25">
      <c r="E584" s="532"/>
    </row>
    <row r="585" spans="5:5" ht="12.75" customHeight="1" x14ac:dyDescent="0.25">
      <c r="E585" s="532"/>
    </row>
    <row r="586" spans="5:5" ht="12.75" customHeight="1" x14ac:dyDescent="0.25">
      <c r="E586" s="532"/>
    </row>
    <row r="587" spans="5:5" ht="12.75" customHeight="1" x14ac:dyDescent="0.25">
      <c r="E587" s="532"/>
    </row>
    <row r="588" spans="5:5" ht="12.75" customHeight="1" x14ac:dyDescent="0.25">
      <c r="E588" s="532"/>
    </row>
    <row r="589" spans="5:5" ht="12.75" customHeight="1" x14ac:dyDescent="0.25">
      <c r="E589" s="532"/>
    </row>
    <row r="590" spans="5:5" ht="12.75" customHeight="1" x14ac:dyDescent="0.25">
      <c r="E590" s="532"/>
    </row>
    <row r="591" spans="5:5" ht="12.75" customHeight="1" x14ac:dyDescent="0.25">
      <c r="E591" s="532"/>
    </row>
    <row r="592" spans="5:5" ht="12.75" customHeight="1" x14ac:dyDescent="0.25">
      <c r="E592" s="532"/>
    </row>
    <row r="593" spans="5:5" ht="12.75" customHeight="1" x14ac:dyDescent="0.25">
      <c r="E593" s="532"/>
    </row>
    <row r="594" spans="5:5" ht="12.75" customHeight="1" x14ac:dyDescent="0.25">
      <c r="E594" s="532"/>
    </row>
    <row r="595" spans="5:5" ht="12.75" customHeight="1" x14ac:dyDescent="0.25">
      <c r="E595" s="532"/>
    </row>
    <row r="596" spans="5:5" ht="12.75" customHeight="1" x14ac:dyDescent="0.25">
      <c r="E596" s="532"/>
    </row>
    <row r="597" spans="5:5" ht="12.75" customHeight="1" x14ac:dyDescent="0.25">
      <c r="E597" s="532"/>
    </row>
    <row r="598" spans="5:5" ht="12.75" customHeight="1" x14ac:dyDescent="0.25">
      <c r="E598" s="532"/>
    </row>
    <row r="599" spans="5:5" ht="12.75" customHeight="1" x14ac:dyDescent="0.25">
      <c r="E599" s="532"/>
    </row>
    <row r="600" spans="5:5" ht="12.75" customHeight="1" x14ac:dyDescent="0.25">
      <c r="E600" s="532"/>
    </row>
    <row r="601" spans="5:5" ht="12.75" customHeight="1" x14ac:dyDescent="0.25">
      <c r="E601" s="532"/>
    </row>
    <row r="602" spans="5:5" ht="12.75" customHeight="1" x14ac:dyDescent="0.25">
      <c r="E602" s="532"/>
    </row>
    <row r="603" spans="5:5" ht="12.75" customHeight="1" x14ac:dyDescent="0.25">
      <c r="E603" s="532"/>
    </row>
    <row r="604" spans="5:5" ht="12.75" customHeight="1" x14ac:dyDescent="0.25">
      <c r="E604" s="532"/>
    </row>
    <row r="605" spans="5:5" ht="12.75" customHeight="1" x14ac:dyDescent="0.25">
      <c r="E605" s="532"/>
    </row>
    <row r="606" spans="5:5" ht="12.75" customHeight="1" x14ac:dyDescent="0.25">
      <c r="E606" s="532"/>
    </row>
    <row r="607" spans="5:5" ht="12.75" customHeight="1" x14ac:dyDescent="0.25">
      <c r="E607" s="532"/>
    </row>
    <row r="608" spans="5:5" ht="12.75" customHeight="1" x14ac:dyDescent="0.25">
      <c r="E608" s="532"/>
    </row>
    <row r="609" spans="5:5" ht="12.75" customHeight="1" x14ac:dyDescent="0.25">
      <c r="E609" s="532"/>
    </row>
    <row r="610" spans="5:5" ht="12.75" customHeight="1" x14ac:dyDescent="0.25">
      <c r="E610" s="532"/>
    </row>
    <row r="611" spans="5:5" ht="12.75" customHeight="1" x14ac:dyDescent="0.25">
      <c r="E611" s="532"/>
    </row>
    <row r="612" spans="5:5" ht="12.75" customHeight="1" x14ac:dyDescent="0.25">
      <c r="E612" s="532"/>
    </row>
    <row r="613" spans="5:5" ht="12.75" customHeight="1" x14ac:dyDescent="0.25">
      <c r="E613" s="532"/>
    </row>
    <row r="614" spans="5:5" ht="12.75" customHeight="1" x14ac:dyDescent="0.25">
      <c r="E614" s="532"/>
    </row>
    <row r="615" spans="5:5" ht="12.75" customHeight="1" x14ac:dyDescent="0.25">
      <c r="E615" s="532"/>
    </row>
    <row r="616" spans="5:5" ht="12.75" customHeight="1" x14ac:dyDescent="0.25">
      <c r="E616" s="532"/>
    </row>
    <row r="617" spans="5:5" ht="12.75" customHeight="1" x14ac:dyDescent="0.25">
      <c r="E617" s="532"/>
    </row>
    <row r="618" spans="5:5" ht="12.75" customHeight="1" x14ac:dyDescent="0.25">
      <c r="E618" s="532"/>
    </row>
    <row r="619" spans="5:5" ht="12.75" customHeight="1" x14ac:dyDescent="0.25">
      <c r="E619" s="532"/>
    </row>
    <row r="620" spans="5:5" ht="12.75" customHeight="1" x14ac:dyDescent="0.25">
      <c r="E620" s="532"/>
    </row>
    <row r="621" spans="5:5" ht="12.75" customHeight="1" x14ac:dyDescent="0.25">
      <c r="E621" s="532"/>
    </row>
    <row r="622" spans="5:5" ht="12.75" customHeight="1" x14ac:dyDescent="0.25">
      <c r="E622" s="532"/>
    </row>
    <row r="623" spans="5:5" ht="12.75" customHeight="1" x14ac:dyDescent="0.25">
      <c r="E623" s="532"/>
    </row>
    <row r="624" spans="5:5" ht="12.75" customHeight="1" x14ac:dyDescent="0.25">
      <c r="E624" s="532"/>
    </row>
    <row r="625" spans="5:5" ht="12.75" customHeight="1" x14ac:dyDescent="0.25">
      <c r="E625" s="532"/>
    </row>
    <row r="626" spans="5:5" ht="12.75" customHeight="1" x14ac:dyDescent="0.25">
      <c r="E626" s="532"/>
    </row>
    <row r="627" spans="5:5" ht="12.75" customHeight="1" x14ac:dyDescent="0.25">
      <c r="E627" s="532"/>
    </row>
    <row r="628" spans="5:5" ht="12.75" customHeight="1" x14ac:dyDescent="0.25">
      <c r="E628" s="532"/>
    </row>
    <row r="629" spans="5:5" ht="12.75" customHeight="1" x14ac:dyDescent="0.25">
      <c r="E629" s="532"/>
    </row>
    <row r="630" spans="5:5" ht="12.75" customHeight="1" x14ac:dyDescent="0.25">
      <c r="E630" s="532"/>
    </row>
    <row r="631" spans="5:5" ht="12.75" customHeight="1" x14ac:dyDescent="0.25">
      <c r="E631" s="532"/>
    </row>
    <row r="632" spans="5:5" ht="12.75" customHeight="1" x14ac:dyDescent="0.25">
      <c r="E632" s="532"/>
    </row>
    <row r="633" spans="5:5" ht="12.75" customHeight="1" x14ac:dyDescent="0.25">
      <c r="E633" s="532"/>
    </row>
    <row r="634" spans="5:5" ht="12.75" customHeight="1" x14ac:dyDescent="0.25">
      <c r="E634" s="532"/>
    </row>
    <row r="635" spans="5:5" ht="12.75" customHeight="1" x14ac:dyDescent="0.25">
      <c r="E635" s="532"/>
    </row>
    <row r="636" spans="5:5" ht="12.75" customHeight="1" x14ac:dyDescent="0.25">
      <c r="E636" s="532"/>
    </row>
    <row r="637" spans="5:5" ht="12.75" customHeight="1" x14ac:dyDescent="0.25">
      <c r="E637" s="532"/>
    </row>
    <row r="638" spans="5:5" ht="12.75" customHeight="1" x14ac:dyDescent="0.25">
      <c r="E638" s="532"/>
    </row>
    <row r="639" spans="5:5" ht="12.75" customHeight="1" x14ac:dyDescent="0.25">
      <c r="E639" s="532"/>
    </row>
    <row r="640" spans="5:5" ht="12.75" customHeight="1" x14ac:dyDescent="0.25">
      <c r="E640" s="532"/>
    </row>
    <row r="641" spans="5:5" ht="12.75" customHeight="1" x14ac:dyDescent="0.25">
      <c r="E641" s="532"/>
    </row>
    <row r="642" spans="5:5" ht="12.75" customHeight="1" x14ac:dyDescent="0.25">
      <c r="E642" s="532"/>
    </row>
    <row r="643" spans="5:5" ht="12.75" customHeight="1" x14ac:dyDescent="0.25">
      <c r="E643" s="532"/>
    </row>
    <row r="644" spans="5:5" ht="12.75" customHeight="1" x14ac:dyDescent="0.25">
      <c r="E644" s="532"/>
    </row>
    <row r="645" spans="5:5" ht="12.75" customHeight="1" x14ac:dyDescent="0.25">
      <c r="E645" s="532"/>
    </row>
    <row r="646" spans="5:5" ht="12.75" customHeight="1" x14ac:dyDescent="0.25">
      <c r="E646" s="532"/>
    </row>
    <row r="647" spans="5:5" ht="12.75" customHeight="1" x14ac:dyDescent="0.25">
      <c r="E647" s="532"/>
    </row>
    <row r="648" spans="5:5" ht="12.75" customHeight="1" x14ac:dyDescent="0.25">
      <c r="E648" s="532"/>
    </row>
    <row r="649" spans="5:5" ht="12.75" customHeight="1" x14ac:dyDescent="0.25">
      <c r="E649" s="532"/>
    </row>
    <row r="650" spans="5:5" ht="12.75" customHeight="1" x14ac:dyDescent="0.25">
      <c r="E650" s="532"/>
    </row>
    <row r="651" spans="5:5" ht="12.75" customHeight="1" x14ac:dyDescent="0.25">
      <c r="E651" s="532"/>
    </row>
    <row r="652" spans="5:5" ht="12.75" customHeight="1" x14ac:dyDescent="0.25">
      <c r="E652" s="532"/>
    </row>
    <row r="653" spans="5:5" ht="12.75" customHeight="1" x14ac:dyDescent="0.25">
      <c r="E653" s="532"/>
    </row>
    <row r="654" spans="5:5" ht="12.75" customHeight="1" x14ac:dyDescent="0.25">
      <c r="E654" s="532"/>
    </row>
    <row r="655" spans="5:5" ht="12.75" customHeight="1" x14ac:dyDescent="0.25">
      <c r="E655" s="532"/>
    </row>
    <row r="656" spans="5:5" ht="12.75" customHeight="1" x14ac:dyDescent="0.25">
      <c r="E656" s="532"/>
    </row>
    <row r="657" spans="5:5" ht="12.75" customHeight="1" x14ac:dyDescent="0.25">
      <c r="E657" s="532"/>
    </row>
    <row r="658" spans="5:5" ht="12.75" customHeight="1" x14ac:dyDescent="0.25">
      <c r="E658" s="532"/>
    </row>
    <row r="659" spans="5:5" ht="12.75" customHeight="1" x14ac:dyDescent="0.25">
      <c r="E659" s="532"/>
    </row>
    <row r="660" spans="5:5" ht="12.75" customHeight="1" x14ac:dyDescent="0.25">
      <c r="E660" s="532"/>
    </row>
    <row r="661" spans="5:5" ht="12.75" customHeight="1" x14ac:dyDescent="0.25">
      <c r="E661" s="532"/>
    </row>
    <row r="662" spans="5:5" ht="12.75" customHeight="1" x14ac:dyDescent="0.25">
      <c r="E662" s="532"/>
    </row>
    <row r="663" spans="5:5" ht="12.75" customHeight="1" x14ac:dyDescent="0.25">
      <c r="E663" s="532"/>
    </row>
    <row r="664" spans="5:5" ht="12.75" customHeight="1" x14ac:dyDescent="0.25">
      <c r="E664" s="532"/>
    </row>
    <row r="665" spans="5:5" ht="12.75" customHeight="1" x14ac:dyDescent="0.25">
      <c r="E665" s="532"/>
    </row>
    <row r="666" spans="5:5" ht="12.75" customHeight="1" x14ac:dyDescent="0.25">
      <c r="E666" s="532"/>
    </row>
    <row r="667" spans="5:5" ht="12.75" customHeight="1" x14ac:dyDescent="0.25">
      <c r="E667" s="532"/>
    </row>
    <row r="668" spans="5:5" ht="12.75" customHeight="1" x14ac:dyDescent="0.25">
      <c r="E668" s="532"/>
    </row>
    <row r="669" spans="5:5" ht="12.75" customHeight="1" x14ac:dyDescent="0.25">
      <c r="E669" s="532"/>
    </row>
    <row r="670" spans="5:5" ht="12.75" customHeight="1" x14ac:dyDescent="0.25">
      <c r="E670" s="532"/>
    </row>
    <row r="671" spans="5:5" ht="12.75" customHeight="1" x14ac:dyDescent="0.25">
      <c r="E671" s="532"/>
    </row>
    <row r="672" spans="5:5" ht="12.75" customHeight="1" x14ac:dyDescent="0.25">
      <c r="E672" s="532"/>
    </row>
    <row r="673" spans="5:5" ht="12.75" customHeight="1" x14ac:dyDescent="0.25">
      <c r="E673" s="532"/>
    </row>
    <row r="674" spans="5:5" ht="12.75" customHeight="1" x14ac:dyDescent="0.25">
      <c r="E674" s="532"/>
    </row>
    <row r="675" spans="5:5" ht="12.75" customHeight="1" x14ac:dyDescent="0.25">
      <c r="E675" s="532"/>
    </row>
    <row r="676" spans="5:5" ht="12.75" customHeight="1" x14ac:dyDescent="0.25">
      <c r="E676" s="532"/>
    </row>
    <row r="677" spans="5:5" ht="12.75" customHeight="1" x14ac:dyDescent="0.25">
      <c r="E677" s="532"/>
    </row>
    <row r="678" spans="5:5" ht="12.75" customHeight="1" x14ac:dyDescent="0.25">
      <c r="E678" s="532"/>
    </row>
    <row r="679" spans="5:5" ht="12.75" customHeight="1" x14ac:dyDescent="0.25">
      <c r="E679" s="532"/>
    </row>
    <row r="680" spans="5:5" ht="12.75" customHeight="1" x14ac:dyDescent="0.25">
      <c r="E680" s="532"/>
    </row>
    <row r="681" spans="5:5" ht="12.75" customHeight="1" x14ac:dyDescent="0.25">
      <c r="E681" s="532"/>
    </row>
    <row r="682" spans="5:5" ht="12.75" customHeight="1" x14ac:dyDescent="0.25">
      <c r="E682" s="532"/>
    </row>
    <row r="683" spans="5:5" ht="12.75" customHeight="1" x14ac:dyDescent="0.25">
      <c r="E683" s="532"/>
    </row>
    <row r="684" spans="5:5" ht="12.75" customHeight="1" x14ac:dyDescent="0.25">
      <c r="E684" s="532"/>
    </row>
    <row r="685" spans="5:5" ht="12.75" customHeight="1" x14ac:dyDescent="0.25">
      <c r="E685" s="532"/>
    </row>
    <row r="686" spans="5:5" ht="12.75" customHeight="1" x14ac:dyDescent="0.25">
      <c r="E686" s="532"/>
    </row>
    <row r="687" spans="5:5" ht="12.75" customHeight="1" x14ac:dyDescent="0.25">
      <c r="E687" s="532"/>
    </row>
    <row r="688" spans="5:5" ht="12.75" customHeight="1" x14ac:dyDescent="0.25">
      <c r="E688" s="532"/>
    </row>
    <row r="689" spans="5:5" ht="12.75" customHeight="1" x14ac:dyDescent="0.25">
      <c r="E689" s="532"/>
    </row>
    <row r="690" spans="5:5" ht="12.75" customHeight="1" x14ac:dyDescent="0.25">
      <c r="E690" s="532"/>
    </row>
    <row r="691" spans="5:5" ht="12.75" customHeight="1" x14ac:dyDescent="0.25">
      <c r="E691" s="532"/>
    </row>
    <row r="692" spans="5:5" ht="12.75" customHeight="1" x14ac:dyDescent="0.25">
      <c r="E692" s="532"/>
    </row>
    <row r="693" spans="5:5" ht="12.75" customHeight="1" x14ac:dyDescent="0.25">
      <c r="E693" s="532"/>
    </row>
    <row r="694" spans="5:5" ht="12.75" customHeight="1" x14ac:dyDescent="0.25">
      <c r="E694" s="532"/>
    </row>
    <row r="695" spans="5:5" ht="12.75" customHeight="1" x14ac:dyDescent="0.25">
      <c r="E695" s="532"/>
    </row>
    <row r="696" spans="5:5" ht="12.75" customHeight="1" x14ac:dyDescent="0.25">
      <c r="E696" s="532"/>
    </row>
    <row r="697" spans="5:5" ht="12.75" customHeight="1" x14ac:dyDescent="0.25">
      <c r="E697" s="532"/>
    </row>
    <row r="698" spans="5:5" ht="12.75" customHeight="1" x14ac:dyDescent="0.25">
      <c r="E698" s="532"/>
    </row>
    <row r="699" spans="5:5" ht="12.75" customHeight="1" x14ac:dyDescent="0.25">
      <c r="E699" s="532"/>
    </row>
    <row r="700" spans="5:5" ht="12.75" customHeight="1" x14ac:dyDescent="0.25">
      <c r="E700" s="532"/>
    </row>
    <row r="701" spans="5:5" ht="12.75" customHeight="1" x14ac:dyDescent="0.25">
      <c r="E701" s="532"/>
    </row>
    <row r="702" spans="5:5" ht="12.75" customHeight="1" x14ac:dyDescent="0.25">
      <c r="E702" s="532"/>
    </row>
    <row r="703" spans="5:5" ht="12.75" customHeight="1" x14ac:dyDescent="0.25">
      <c r="E703" s="532"/>
    </row>
    <row r="704" spans="5:5" ht="12.75" customHeight="1" x14ac:dyDescent="0.25">
      <c r="E704" s="532"/>
    </row>
    <row r="705" spans="5:5" ht="12.75" customHeight="1" x14ac:dyDescent="0.25">
      <c r="E705" s="532"/>
    </row>
    <row r="706" spans="5:5" ht="12.75" customHeight="1" x14ac:dyDescent="0.25">
      <c r="E706" s="532"/>
    </row>
    <row r="707" spans="5:5" ht="12.75" customHeight="1" x14ac:dyDescent="0.25">
      <c r="E707" s="532"/>
    </row>
    <row r="708" spans="5:5" ht="12.75" customHeight="1" x14ac:dyDescent="0.25">
      <c r="E708" s="532"/>
    </row>
    <row r="709" spans="5:5" ht="12.75" customHeight="1" x14ac:dyDescent="0.25">
      <c r="E709" s="532"/>
    </row>
    <row r="710" spans="5:5" ht="12.75" customHeight="1" x14ac:dyDescent="0.25">
      <c r="E710" s="532"/>
    </row>
    <row r="711" spans="5:5" ht="12.75" customHeight="1" x14ac:dyDescent="0.25">
      <c r="E711" s="532"/>
    </row>
    <row r="712" spans="5:5" ht="12.75" customHeight="1" x14ac:dyDescent="0.25">
      <c r="E712" s="532"/>
    </row>
    <row r="713" spans="5:5" ht="12.75" customHeight="1" x14ac:dyDescent="0.25">
      <c r="E713" s="532"/>
    </row>
    <row r="714" spans="5:5" ht="12.75" customHeight="1" x14ac:dyDescent="0.25">
      <c r="E714" s="532"/>
    </row>
    <row r="715" spans="5:5" ht="12.75" customHeight="1" x14ac:dyDescent="0.25">
      <c r="E715" s="532"/>
    </row>
    <row r="716" spans="5:5" ht="12.75" customHeight="1" x14ac:dyDescent="0.25">
      <c r="E716" s="532"/>
    </row>
    <row r="717" spans="5:5" ht="12.75" customHeight="1" x14ac:dyDescent="0.25">
      <c r="E717" s="532"/>
    </row>
    <row r="718" spans="5:5" ht="12.75" customHeight="1" x14ac:dyDescent="0.25">
      <c r="E718" s="532"/>
    </row>
    <row r="719" spans="5:5" ht="12.75" customHeight="1" x14ac:dyDescent="0.25">
      <c r="E719" s="532"/>
    </row>
    <row r="720" spans="5:5" ht="12.75" customHeight="1" x14ac:dyDescent="0.25">
      <c r="E720" s="532"/>
    </row>
    <row r="721" spans="5:5" ht="12.75" customHeight="1" x14ac:dyDescent="0.25">
      <c r="E721" s="532"/>
    </row>
    <row r="722" spans="5:5" ht="12.75" customHeight="1" x14ac:dyDescent="0.25">
      <c r="E722" s="532"/>
    </row>
    <row r="723" spans="5:5" ht="12.75" customHeight="1" x14ac:dyDescent="0.25">
      <c r="E723" s="532"/>
    </row>
    <row r="724" spans="5:5" ht="12.75" customHeight="1" x14ac:dyDescent="0.25">
      <c r="E724" s="532"/>
    </row>
    <row r="725" spans="5:5" ht="12.75" customHeight="1" x14ac:dyDescent="0.25">
      <c r="E725" s="532"/>
    </row>
    <row r="726" spans="5:5" ht="12.75" customHeight="1" x14ac:dyDescent="0.25">
      <c r="E726" s="532"/>
    </row>
    <row r="727" spans="5:5" ht="12.75" customHeight="1" x14ac:dyDescent="0.25">
      <c r="E727" s="532"/>
    </row>
    <row r="728" spans="5:5" ht="12.75" customHeight="1" x14ac:dyDescent="0.25">
      <c r="E728" s="532"/>
    </row>
    <row r="729" spans="5:5" ht="12.75" customHeight="1" x14ac:dyDescent="0.25">
      <c r="E729" s="532"/>
    </row>
    <row r="730" spans="5:5" ht="12.75" customHeight="1" x14ac:dyDescent="0.25">
      <c r="E730" s="532"/>
    </row>
    <row r="731" spans="5:5" ht="12.75" customHeight="1" x14ac:dyDescent="0.25">
      <c r="E731" s="532"/>
    </row>
    <row r="732" spans="5:5" ht="12.75" customHeight="1" x14ac:dyDescent="0.25">
      <c r="E732" s="532"/>
    </row>
    <row r="733" spans="5:5" ht="12.75" customHeight="1" x14ac:dyDescent="0.25">
      <c r="E733" s="532"/>
    </row>
    <row r="734" spans="5:5" ht="12.75" customHeight="1" x14ac:dyDescent="0.25">
      <c r="E734" s="532"/>
    </row>
    <row r="735" spans="5:5" ht="12.75" customHeight="1" x14ac:dyDescent="0.25">
      <c r="E735" s="532"/>
    </row>
    <row r="736" spans="5:5" ht="12.75" customHeight="1" x14ac:dyDescent="0.25">
      <c r="E736" s="532"/>
    </row>
    <row r="737" spans="5:5" ht="12.75" customHeight="1" x14ac:dyDescent="0.25">
      <c r="E737" s="532"/>
    </row>
    <row r="738" spans="5:5" ht="12.75" customHeight="1" x14ac:dyDescent="0.25">
      <c r="E738" s="532"/>
    </row>
    <row r="739" spans="5:5" ht="12.75" customHeight="1" x14ac:dyDescent="0.25">
      <c r="E739" s="532"/>
    </row>
    <row r="740" spans="5:5" ht="12.75" customHeight="1" x14ac:dyDescent="0.25">
      <c r="E740" s="532"/>
    </row>
    <row r="741" spans="5:5" ht="12.75" customHeight="1" x14ac:dyDescent="0.25">
      <c r="E741" s="532"/>
    </row>
    <row r="742" spans="5:5" ht="12.75" customHeight="1" x14ac:dyDescent="0.25">
      <c r="E742" s="532"/>
    </row>
    <row r="743" spans="5:5" ht="12.75" customHeight="1" x14ac:dyDescent="0.25">
      <c r="E743" s="532"/>
    </row>
    <row r="744" spans="5:5" ht="12.75" customHeight="1" x14ac:dyDescent="0.25">
      <c r="E744" s="532"/>
    </row>
    <row r="745" spans="5:5" ht="12.75" customHeight="1" x14ac:dyDescent="0.25">
      <c r="E745" s="532"/>
    </row>
    <row r="746" spans="5:5" ht="12.75" customHeight="1" x14ac:dyDescent="0.25">
      <c r="E746" s="532"/>
    </row>
    <row r="747" spans="5:5" ht="12.75" customHeight="1" x14ac:dyDescent="0.25">
      <c r="E747" s="532"/>
    </row>
    <row r="748" spans="5:5" ht="12.75" customHeight="1" x14ac:dyDescent="0.25">
      <c r="E748" s="532"/>
    </row>
    <row r="749" spans="5:5" ht="12.75" customHeight="1" x14ac:dyDescent="0.25">
      <c r="E749" s="532"/>
    </row>
    <row r="750" spans="5:5" ht="12.75" customHeight="1" x14ac:dyDescent="0.25">
      <c r="E750" s="532"/>
    </row>
    <row r="751" spans="5:5" ht="12.75" customHeight="1" x14ac:dyDescent="0.25">
      <c r="E751" s="532"/>
    </row>
    <row r="752" spans="5:5" ht="12.75" customHeight="1" x14ac:dyDescent="0.25">
      <c r="E752" s="532"/>
    </row>
    <row r="753" spans="5:5" ht="12.75" customHeight="1" x14ac:dyDescent="0.25">
      <c r="E753" s="532"/>
    </row>
    <row r="754" spans="5:5" ht="12.75" customHeight="1" x14ac:dyDescent="0.25">
      <c r="E754" s="532"/>
    </row>
    <row r="755" spans="5:5" ht="12.75" customHeight="1" x14ac:dyDescent="0.25">
      <c r="E755" s="532"/>
    </row>
    <row r="756" spans="5:5" ht="12.75" customHeight="1" x14ac:dyDescent="0.25">
      <c r="E756" s="532"/>
    </row>
    <row r="757" spans="5:5" ht="12.75" customHeight="1" x14ac:dyDescent="0.25">
      <c r="E757" s="532"/>
    </row>
    <row r="758" spans="5:5" ht="12.75" customHeight="1" x14ac:dyDescent="0.25">
      <c r="E758" s="532"/>
    </row>
    <row r="759" spans="5:5" ht="12.75" customHeight="1" x14ac:dyDescent="0.25">
      <c r="E759" s="532"/>
    </row>
    <row r="760" spans="5:5" ht="12.75" customHeight="1" x14ac:dyDescent="0.25">
      <c r="E760" s="532"/>
    </row>
    <row r="761" spans="5:5" ht="12.75" customHeight="1" x14ac:dyDescent="0.25">
      <c r="E761" s="532"/>
    </row>
    <row r="762" spans="5:5" ht="12.75" customHeight="1" x14ac:dyDescent="0.25">
      <c r="E762" s="532"/>
    </row>
    <row r="763" spans="5:5" ht="12.75" customHeight="1" x14ac:dyDescent="0.25">
      <c r="E763" s="532"/>
    </row>
    <row r="764" spans="5:5" ht="12.75" customHeight="1" x14ac:dyDescent="0.25">
      <c r="E764" s="532"/>
    </row>
    <row r="765" spans="5:5" ht="12.75" customHeight="1" x14ac:dyDescent="0.25">
      <c r="E765" s="532"/>
    </row>
    <row r="766" spans="5:5" ht="12.75" customHeight="1" x14ac:dyDescent="0.25">
      <c r="E766" s="532"/>
    </row>
    <row r="767" spans="5:5" ht="12.75" customHeight="1" x14ac:dyDescent="0.25">
      <c r="E767" s="532"/>
    </row>
    <row r="768" spans="5:5" ht="12.75" customHeight="1" x14ac:dyDescent="0.25">
      <c r="E768" s="532"/>
    </row>
    <row r="769" spans="5:5" ht="12.75" customHeight="1" x14ac:dyDescent="0.25">
      <c r="E769" s="532"/>
    </row>
    <row r="770" spans="5:5" ht="12.75" customHeight="1" x14ac:dyDescent="0.25">
      <c r="E770" s="532"/>
    </row>
    <row r="771" spans="5:5" ht="12.75" customHeight="1" x14ac:dyDescent="0.25">
      <c r="E771" s="532"/>
    </row>
    <row r="772" spans="5:5" ht="12.75" customHeight="1" x14ac:dyDescent="0.25">
      <c r="E772" s="532"/>
    </row>
    <row r="773" spans="5:5" ht="12.75" customHeight="1" x14ac:dyDescent="0.25">
      <c r="E773" s="532"/>
    </row>
    <row r="774" spans="5:5" ht="12.75" customHeight="1" x14ac:dyDescent="0.25">
      <c r="E774" s="532"/>
    </row>
    <row r="775" spans="5:5" ht="12.75" customHeight="1" x14ac:dyDescent="0.25">
      <c r="E775" s="532"/>
    </row>
    <row r="776" spans="5:5" ht="12.75" customHeight="1" x14ac:dyDescent="0.25">
      <c r="E776" s="532"/>
    </row>
    <row r="777" spans="5:5" ht="12.75" customHeight="1" x14ac:dyDescent="0.25">
      <c r="E777" s="532"/>
    </row>
    <row r="778" spans="5:5" ht="12.75" customHeight="1" x14ac:dyDescent="0.25">
      <c r="E778" s="532"/>
    </row>
    <row r="779" spans="5:5" ht="12.75" customHeight="1" x14ac:dyDescent="0.25">
      <c r="E779" s="532"/>
    </row>
    <row r="780" spans="5:5" ht="12.75" customHeight="1" x14ac:dyDescent="0.25">
      <c r="E780" s="532"/>
    </row>
    <row r="781" spans="5:5" ht="12.75" customHeight="1" x14ac:dyDescent="0.25">
      <c r="E781" s="532"/>
    </row>
    <row r="782" spans="5:5" ht="12.75" customHeight="1" x14ac:dyDescent="0.25">
      <c r="E782" s="532"/>
    </row>
    <row r="783" spans="5:5" ht="12.75" customHeight="1" x14ac:dyDescent="0.25">
      <c r="E783" s="532"/>
    </row>
    <row r="784" spans="5:5" ht="12.75" customHeight="1" x14ac:dyDescent="0.25">
      <c r="E784" s="532"/>
    </row>
    <row r="785" spans="5:5" ht="12.75" customHeight="1" x14ac:dyDescent="0.25">
      <c r="E785" s="532"/>
    </row>
    <row r="786" spans="5:5" ht="12.75" customHeight="1" x14ac:dyDescent="0.25">
      <c r="E786" s="532"/>
    </row>
    <row r="787" spans="5:5" ht="12.75" customHeight="1" x14ac:dyDescent="0.25">
      <c r="E787" s="532"/>
    </row>
    <row r="788" spans="5:5" ht="12.75" customHeight="1" x14ac:dyDescent="0.25">
      <c r="E788" s="532"/>
    </row>
    <row r="789" spans="5:5" ht="12.75" customHeight="1" x14ac:dyDescent="0.25">
      <c r="E789" s="532"/>
    </row>
    <row r="790" spans="5:5" ht="12.75" customHeight="1" x14ac:dyDescent="0.25">
      <c r="E790" s="532"/>
    </row>
    <row r="791" spans="5:5" ht="12.75" customHeight="1" x14ac:dyDescent="0.25">
      <c r="E791" s="532"/>
    </row>
    <row r="792" spans="5:5" ht="12.75" customHeight="1" x14ac:dyDescent="0.25">
      <c r="E792" s="532"/>
    </row>
    <row r="793" spans="5:5" ht="12.75" customHeight="1" x14ac:dyDescent="0.25">
      <c r="E793" s="532"/>
    </row>
    <row r="794" spans="5:5" ht="12.75" customHeight="1" x14ac:dyDescent="0.25">
      <c r="E794" s="532"/>
    </row>
    <row r="795" spans="5:5" ht="12.75" customHeight="1" x14ac:dyDescent="0.25">
      <c r="E795" s="532"/>
    </row>
    <row r="796" spans="5:5" ht="12.75" customHeight="1" x14ac:dyDescent="0.25">
      <c r="E796" s="532"/>
    </row>
    <row r="797" spans="5:5" ht="12.75" customHeight="1" x14ac:dyDescent="0.25">
      <c r="E797" s="532"/>
    </row>
    <row r="798" spans="5:5" ht="12.75" customHeight="1" x14ac:dyDescent="0.25">
      <c r="E798" s="532"/>
    </row>
    <row r="799" spans="5:5" ht="12.75" customHeight="1" x14ac:dyDescent="0.25">
      <c r="E799" s="532"/>
    </row>
    <row r="800" spans="5:5" ht="12.75" customHeight="1" x14ac:dyDescent="0.25">
      <c r="E800" s="532"/>
    </row>
    <row r="801" spans="5:5" ht="12.75" customHeight="1" x14ac:dyDescent="0.25">
      <c r="E801" s="532"/>
    </row>
    <row r="802" spans="5:5" ht="12.75" customHeight="1" x14ac:dyDescent="0.25">
      <c r="E802" s="532"/>
    </row>
    <row r="803" spans="5:5" ht="12.75" customHeight="1" x14ac:dyDescent="0.25">
      <c r="E803" s="532"/>
    </row>
    <row r="804" spans="5:5" ht="12.75" customHeight="1" x14ac:dyDescent="0.25">
      <c r="E804" s="532"/>
    </row>
    <row r="805" spans="5:5" ht="12.75" customHeight="1" x14ac:dyDescent="0.25">
      <c r="E805" s="532"/>
    </row>
    <row r="806" spans="5:5" ht="12.75" customHeight="1" x14ac:dyDescent="0.25">
      <c r="E806" s="532"/>
    </row>
    <row r="807" spans="5:5" ht="12.75" customHeight="1" x14ac:dyDescent="0.25">
      <c r="E807" s="532"/>
    </row>
    <row r="808" spans="5:5" ht="12.75" customHeight="1" x14ac:dyDescent="0.25">
      <c r="E808" s="532"/>
    </row>
    <row r="809" spans="5:5" ht="12.75" customHeight="1" x14ac:dyDescent="0.25">
      <c r="E809" s="532"/>
    </row>
    <row r="810" spans="5:5" ht="12.75" customHeight="1" x14ac:dyDescent="0.25">
      <c r="E810" s="532"/>
    </row>
    <row r="811" spans="5:5" ht="12.75" customHeight="1" x14ac:dyDescent="0.25">
      <c r="E811" s="532"/>
    </row>
    <row r="812" spans="5:5" ht="12.75" customHeight="1" x14ac:dyDescent="0.25">
      <c r="E812" s="532"/>
    </row>
    <row r="813" spans="5:5" ht="12.75" customHeight="1" x14ac:dyDescent="0.25">
      <c r="E813" s="532"/>
    </row>
    <row r="814" spans="5:5" ht="12.75" customHeight="1" x14ac:dyDescent="0.25">
      <c r="E814" s="532"/>
    </row>
    <row r="815" spans="5:5" ht="12.75" customHeight="1" x14ac:dyDescent="0.25">
      <c r="E815" s="532"/>
    </row>
    <row r="816" spans="5:5" ht="12.75" customHeight="1" x14ac:dyDescent="0.25">
      <c r="E816" s="532"/>
    </row>
    <row r="817" spans="5:5" ht="12.75" customHeight="1" x14ac:dyDescent="0.25">
      <c r="E817" s="532"/>
    </row>
    <row r="818" spans="5:5" ht="12.75" customHeight="1" x14ac:dyDescent="0.25">
      <c r="E818" s="532"/>
    </row>
    <row r="819" spans="5:5" ht="12.75" customHeight="1" x14ac:dyDescent="0.25">
      <c r="E819" s="532"/>
    </row>
    <row r="820" spans="5:5" ht="12.75" customHeight="1" x14ac:dyDescent="0.25">
      <c r="E820" s="532"/>
    </row>
    <row r="821" spans="5:5" ht="12.75" customHeight="1" x14ac:dyDescent="0.25">
      <c r="E821" s="532"/>
    </row>
    <row r="822" spans="5:5" ht="12.75" customHeight="1" x14ac:dyDescent="0.25">
      <c r="E822" s="532"/>
    </row>
    <row r="823" spans="5:5" ht="12.75" customHeight="1" x14ac:dyDescent="0.25">
      <c r="E823" s="532"/>
    </row>
    <row r="824" spans="5:5" ht="12.75" customHeight="1" x14ac:dyDescent="0.25">
      <c r="E824" s="532"/>
    </row>
    <row r="825" spans="5:5" ht="12.75" customHeight="1" x14ac:dyDescent="0.25">
      <c r="E825" s="532"/>
    </row>
    <row r="826" spans="5:5" ht="12.75" customHeight="1" x14ac:dyDescent="0.25">
      <c r="E826" s="532"/>
    </row>
    <row r="827" spans="5:5" ht="12.75" customHeight="1" x14ac:dyDescent="0.25">
      <c r="E827" s="532"/>
    </row>
    <row r="828" spans="5:5" ht="12.75" customHeight="1" x14ac:dyDescent="0.25">
      <c r="E828" s="532"/>
    </row>
    <row r="829" spans="5:5" ht="12.75" customHeight="1" x14ac:dyDescent="0.25">
      <c r="E829" s="532"/>
    </row>
    <row r="830" spans="5:5" ht="12.75" customHeight="1" x14ac:dyDescent="0.25">
      <c r="E830" s="532"/>
    </row>
    <row r="831" spans="5:5" ht="12.75" customHeight="1" x14ac:dyDescent="0.25">
      <c r="E831" s="532"/>
    </row>
    <row r="832" spans="5:5" ht="12.75" customHeight="1" x14ac:dyDescent="0.25">
      <c r="E832" s="532"/>
    </row>
    <row r="833" spans="5:5" ht="12.75" customHeight="1" x14ac:dyDescent="0.25">
      <c r="E833" s="532"/>
    </row>
    <row r="834" spans="5:5" ht="12.75" customHeight="1" x14ac:dyDescent="0.25">
      <c r="E834" s="532"/>
    </row>
    <row r="835" spans="5:5" ht="12.75" customHeight="1" x14ac:dyDescent="0.25">
      <c r="E835" s="532"/>
    </row>
    <row r="836" spans="5:5" ht="12.75" customHeight="1" x14ac:dyDescent="0.25">
      <c r="E836" s="532"/>
    </row>
    <row r="837" spans="5:5" ht="12.75" customHeight="1" x14ac:dyDescent="0.25">
      <c r="E837" s="532"/>
    </row>
    <row r="838" spans="5:5" ht="12.75" customHeight="1" x14ac:dyDescent="0.25">
      <c r="E838" s="532"/>
    </row>
    <row r="839" spans="5:5" ht="12.75" customHeight="1" x14ac:dyDescent="0.25">
      <c r="E839" s="532"/>
    </row>
    <row r="840" spans="5:5" ht="12.75" customHeight="1" x14ac:dyDescent="0.25">
      <c r="E840" s="532"/>
    </row>
    <row r="841" spans="5:5" ht="12.75" customHeight="1" x14ac:dyDescent="0.25">
      <c r="E841" s="532"/>
    </row>
    <row r="842" spans="5:5" ht="12.75" customHeight="1" x14ac:dyDescent="0.25">
      <c r="E842" s="532"/>
    </row>
    <row r="843" spans="5:5" ht="12.75" customHeight="1" x14ac:dyDescent="0.25">
      <c r="E843" s="532"/>
    </row>
    <row r="844" spans="5:5" ht="12.75" customHeight="1" x14ac:dyDescent="0.25">
      <c r="E844" s="532"/>
    </row>
    <row r="845" spans="5:5" ht="12.75" customHeight="1" x14ac:dyDescent="0.25">
      <c r="E845" s="532"/>
    </row>
    <row r="846" spans="5:5" ht="12.75" customHeight="1" x14ac:dyDescent="0.25">
      <c r="E846" s="532"/>
    </row>
    <row r="847" spans="5:5" ht="12.75" customHeight="1" x14ac:dyDescent="0.25">
      <c r="E847" s="532"/>
    </row>
    <row r="848" spans="5:5" ht="12.75" customHeight="1" x14ac:dyDescent="0.25">
      <c r="E848" s="532"/>
    </row>
    <row r="849" spans="5:5" ht="12.75" customHeight="1" x14ac:dyDescent="0.25">
      <c r="E849" s="532"/>
    </row>
    <row r="850" spans="5:5" ht="12.75" customHeight="1" x14ac:dyDescent="0.25">
      <c r="E850" s="532"/>
    </row>
    <row r="851" spans="5:5" ht="12.75" customHeight="1" x14ac:dyDescent="0.25">
      <c r="E851" s="532"/>
    </row>
    <row r="852" spans="5:5" ht="12.75" customHeight="1" x14ac:dyDescent="0.25">
      <c r="E852" s="532"/>
    </row>
    <row r="853" spans="5:5" ht="12.75" customHeight="1" x14ac:dyDescent="0.25">
      <c r="E853" s="532"/>
    </row>
    <row r="854" spans="5:5" ht="12.75" customHeight="1" x14ac:dyDescent="0.25">
      <c r="E854" s="532"/>
    </row>
    <row r="855" spans="5:5" ht="12.75" customHeight="1" x14ac:dyDescent="0.25">
      <c r="E855" s="532"/>
    </row>
    <row r="856" spans="5:5" ht="12.75" customHeight="1" x14ac:dyDescent="0.25">
      <c r="E856" s="532"/>
    </row>
    <row r="857" spans="5:5" ht="12.75" customHeight="1" x14ac:dyDescent="0.25">
      <c r="E857" s="532"/>
    </row>
    <row r="858" spans="5:5" ht="12.75" customHeight="1" x14ac:dyDescent="0.25">
      <c r="E858" s="532"/>
    </row>
    <row r="859" spans="5:5" ht="12.75" customHeight="1" x14ac:dyDescent="0.25">
      <c r="E859" s="532"/>
    </row>
    <row r="860" spans="5:5" ht="12.75" customHeight="1" x14ac:dyDescent="0.25">
      <c r="E860" s="532"/>
    </row>
    <row r="861" spans="5:5" ht="12.75" customHeight="1" x14ac:dyDescent="0.25">
      <c r="E861" s="532"/>
    </row>
    <row r="862" spans="5:5" ht="12.75" customHeight="1" x14ac:dyDescent="0.25">
      <c r="E862" s="532"/>
    </row>
    <row r="863" spans="5:5" ht="12.75" customHeight="1" x14ac:dyDescent="0.25">
      <c r="E863" s="532"/>
    </row>
    <row r="864" spans="5:5" ht="12.75" customHeight="1" x14ac:dyDescent="0.25">
      <c r="E864" s="532"/>
    </row>
    <row r="865" spans="5:5" ht="12.75" customHeight="1" x14ac:dyDescent="0.25">
      <c r="E865" s="532"/>
    </row>
    <row r="866" spans="5:5" ht="12.75" customHeight="1" x14ac:dyDescent="0.25">
      <c r="E866" s="532"/>
    </row>
    <row r="867" spans="5:5" ht="12.75" customHeight="1" x14ac:dyDescent="0.25">
      <c r="E867" s="532"/>
    </row>
    <row r="868" spans="5:5" ht="12.75" customHeight="1" x14ac:dyDescent="0.25">
      <c r="E868" s="532"/>
    </row>
    <row r="869" spans="5:5" ht="12.75" customHeight="1" x14ac:dyDescent="0.25">
      <c r="E869" s="532"/>
    </row>
    <row r="870" spans="5:5" ht="12.75" customHeight="1" x14ac:dyDescent="0.25">
      <c r="E870" s="532"/>
    </row>
    <row r="871" spans="5:5" ht="12.75" customHeight="1" x14ac:dyDescent="0.25">
      <c r="E871" s="532"/>
    </row>
    <row r="872" spans="5:5" ht="12.75" customHeight="1" x14ac:dyDescent="0.25">
      <c r="E872" s="532"/>
    </row>
    <row r="873" spans="5:5" ht="12.75" customHeight="1" x14ac:dyDescent="0.25">
      <c r="E873" s="532"/>
    </row>
    <row r="874" spans="5:5" ht="12.75" customHeight="1" x14ac:dyDescent="0.25">
      <c r="E874" s="532"/>
    </row>
    <row r="875" spans="5:5" ht="12.75" customHeight="1" x14ac:dyDescent="0.25">
      <c r="E875" s="532"/>
    </row>
    <row r="876" spans="5:5" ht="12.75" customHeight="1" x14ac:dyDescent="0.25">
      <c r="E876" s="532"/>
    </row>
    <row r="877" spans="5:5" ht="12.75" customHeight="1" x14ac:dyDescent="0.25">
      <c r="E877" s="532"/>
    </row>
    <row r="878" spans="5:5" ht="12.75" customHeight="1" x14ac:dyDescent="0.25">
      <c r="E878" s="532"/>
    </row>
    <row r="879" spans="5:5" ht="12.75" customHeight="1" x14ac:dyDescent="0.25">
      <c r="E879" s="532"/>
    </row>
    <row r="880" spans="5:5" ht="12.75" customHeight="1" x14ac:dyDescent="0.25">
      <c r="E880" s="532"/>
    </row>
    <row r="881" spans="5:5" ht="12.75" customHeight="1" x14ac:dyDescent="0.25">
      <c r="E881" s="532"/>
    </row>
    <row r="882" spans="5:5" ht="12.75" customHeight="1" x14ac:dyDescent="0.25">
      <c r="E882" s="532"/>
    </row>
    <row r="883" spans="5:5" ht="12.75" customHeight="1" x14ac:dyDescent="0.25">
      <c r="E883" s="532"/>
    </row>
    <row r="884" spans="5:5" ht="12.75" customHeight="1" x14ac:dyDescent="0.25">
      <c r="E884" s="532"/>
    </row>
    <row r="885" spans="5:5" ht="12.75" customHeight="1" x14ac:dyDescent="0.25">
      <c r="E885" s="532"/>
    </row>
    <row r="886" spans="5:5" ht="12.75" customHeight="1" x14ac:dyDescent="0.25">
      <c r="E886" s="532"/>
    </row>
    <row r="887" spans="5:5" ht="12.75" customHeight="1" x14ac:dyDescent="0.25">
      <c r="E887" s="532"/>
    </row>
    <row r="888" spans="5:5" ht="12.75" customHeight="1" x14ac:dyDescent="0.25">
      <c r="E888" s="532"/>
    </row>
    <row r="889" spans="5:5" ht="12.75" customHeight="1" x14ac:dyDescent="0.25">
      <c r="E889" s="532"/>
    </row>
    <row r="890" spans="5:5" ht="12.75" customHeight="1" x14ac:dyDescent="0.25">
      <c r="E890" s="532"/>
    </row>
    <row r="891" spans="5:5" ht="12.75" customHeight="1" x14ac:dyDescent="0.25">
      <c r="E891" s="532"/>
    </row>
    <row r="892" spans="5:5" ht="12.75" customHeight="1" x14ac:dyDescent="0.25">
      <c r="E892" s="532"/>
    </row>
    <row r="893" spans="5:5" ht="12.75" customHeight="1" x14ac:dyDescent="0.25">
      <c r="E893" s="532"/>
    </row>
    <row r="894" spans="5:5" ht="12.75" customHeight="1" x14ac:dyDescent="0.25">
      <c r="E894" s="532"/>
    </row>
    <row r="895" spans="5:5" ht="12.75" customHeight="1" x14ac:dyDescent="0.25">
      <c r="E895" s="532"/>
    </row>
    <row r="896" spans="5:5" ht="12.75" customHeight="1" x14ac:dyDescent="0.25">
      <c r="E896" s="532"/>
    </row>
    <row r="897" spans="5:5" ht="12.75" customHeight="1" x14ac:dyDescent="0.25">
      <c r="E897" s="532"/>
    </row>
    <row r="898" spans="5:5" ht="12.75" customHeight="1" x14ac:dyDescent="0.25">
      <c r="E898" s="532"/>
    </row>
    <row r="899" spans="5:5" ht="12.75" customHeight="1" x14ac:dyDescent="0.25">
      <c r="E899" s="532"/>
    </row>
    <row r="900" spans="5:5" ht="12.75" customHeight="1" x14ac:dyDescent="0.25">
      <c r="E900" s="532"/>
    </row>
    <row r="901" spans="5:5" ht="12.75" customHeight="1" x14ac:dyDescent="0.25">
      <c r="E901" s="532"/>
    </row>
    <row r="902" spans="5:5" ht="12.75" customHeight="1" x14ac:dyDescent="0.25">
      <c r="E902" s="532"/>
    </row>
    <row r="903" spans="5:5" ht="12.75" customHeight="1" x14ac:dyDescent="0.25">
      <c r="E903" s="532"/>
    </row>
    <row r="904" spans="5:5" ht="12.75" customHeight="1" x14ac:dyDescent="0.25">
      <c r="E904" s="532"/>
    </row>
    <row r="905" spans="5:5" ht="12.75" customHeight="1" x14ac:dyDescent="0.25">
      <c r="E905" s="532"/>
    </row>
    <row r="906" spans="5:5" ht="12.75" customHeight="1" x14ac:dyDescent="0.25">
      <c r="E906" s="532"/>
    </row>
    <row r="907" spans="5:5" ht="12.75" customHeight="1" x14ac:dyDescent="0.25">
      <c r="E907" s="532"/>
    </row>
    <row r="908" spans="5:5" ht="12.75" customHeight="1" x14ac:dyDescent="0.25">
      <c r="E908" s="532"/>
    </row>
    <row r="909" spans="5:5" ht="12.75" customHeight="1" x14ac:dyDescent="0.25">
      <c r="E909" s="532"/>
    </row>
    <row r="910" spans="5:5" ht="12.75" customHeight="1" x14ac:dyDescent="0.25">
      <c r="E910" s="532"/>
    </row>
    <row r="911" spans="5:5" ht="12.75" customHeight="1" x14ac:dyDescent="0.25">
      <c r="E911" s="532"/>
    </row>
    <row r="912" spans="5:5" ht="12.75" customHeight="1" x14ac:dyDescent="0.25">
      <c r="E912" s="532"/>
    </row>
    <row r="913" spans="5:5" ht="12.75" customHeight="1" x14ac:dyDescent="0.25">
      <c r="E913" s="532"/>
    </row>
    <row r="914" spans="5:5" ht="12.75" customHeight="1" x14ac:dyDescent="0.25">
      <c r="E914" s="532"/>
    </row>
    <row r="915" spans="5:5" ht="12.75" customHeight="1" x14ac:dyDescent="0.25">
      <c r="E915" s="532"/>
    </row>
    <row r="916" spans="5:5" ht="12.75" customHeight="1" x14ac:dyDescent="0.25">
      <c r="E916" s="532"/>
    </row>
    <row r="917" spans="5:5" ht="12.75" customHeight="1" x14ac:dyDescent="0.25">
      <c r="E917" s="532"/>
    </row>
    <row r="918" spans="5:5" ht="12.75" customHeight="1" x14ac:dyDescent="0.25">
      <c r="E918" s="532"/>
    </row>
    <row r="919" spans="5:5" ht="12.75" customHeight="1" x14ac:dyDescent="0.25">
      <c r="E919" s="532"/>
    </row>
    <row r="920" spans="5:5" ht="12.75" customHeight="1" x14ac:dyDescent="0.25">
      <c r="E920" s="532"/>
    </row>
    <row r="921" spans="5:5" ht="12.75" customHeight="1" x14ac:dyDescent="0.25">
      <c r="E921" s="532"/>
    </row>
    <row r="922" spans="5:5" ht="12.75" customHeight="1" x14ac:dyDescent="0.25">
      <c r="E922" s="532"/>
    </row>
    <row r="923" spans="5:5" ht="12.75" customHeight="1" x14ac:dyDescent="0.25">
      <c r="E923" s="532"/>
    </row>
    <row r="924" spans="5:5" ht="12.75" customHeight="1" x14ac:dyDescent="0.25">
      <c r="E924" s="532"/>
    </row>
    <row r="925" spans="5:5" ht="12.75" customHeight="1" x14ac:dyDescent="0.25">
      <c r="E925" s="532"/>
    </row>
    <row r="926" spans="5:5" ht="12.75" customHeight="1" x14ac:dyDescent="0.25">
      <c r="E926" s="532"/>
    </row>
    <row r="927" spans="5:5" ht="12.75" customHeight="1" x14ac:dyDescent="0.25">
      <c r="E927" s="532"/>
    </row>
    <row r="928" spans="5:5" ht="12.75" customHeight="1" x14ac:dyDescent="0.25">
      <c r="E928" s="532"/>
    </row>
    <row r="929" spans="5:5" ht="12.75" customHeight="1" x14ac:dyDescent="0.25">
      <c r="E929" s="532"/>
    </row>
    <row r="930" spans="5:5" ht="12.75" customHeight="1" x14ac:dyDescent="0.25">
      <c r="E930" s="532"/>
    </row>
    <row r="931" spans="5:5" ht="12.75" customHeight="1" x14ac:dyDescent="0.25">
      <c r="E931" s="532"/>
    </row>
    <row r="932" spans="5:5" ht="12.75" customHeight="1" x14ac:dyDescent="0.25">
      <c r="E932" s="532"/>
    </row>
    <row r="933" spans="5:5" ht="12.75" customHeight="1" x14ac:dyDescent="0.25">
      <c r="E933" s="532"/>
    </row>
    <row r="934" spans="5:5" ht="12.75" customHeight="1" x14ac:dyDescent="0.25">
      <c r="E934" s="532"/>
    </row>
    <row r="935" spans="5:5" ht="12.75" customHeight="1" x14ac:dyDescent="0.25">
      <c r="E935" s="532"/>
    </row>
    <row r="936" spans="5:5" ht="12.75" customHeight="1" x14ac:dyDescent="0.25">
      <c r="E936" s="532"/>
    </row>
    <row r="937" spans="5:5" ht="12.75" customHeight="1" x14ac:dyDescent="0.25">
      <c r="E937" s="532"/>
    </row>
    <row r="938" spans="5:5" ht="12.75" customHeight="1" x14ac:dyDescent="0.25">
      <c r="E938" s="532"/>
    </row>
    <row r="939" spans="5:5" ht="12.75" customHeight="1" x14ac:dyDescent="0.25">
      <c r="E939" s="532"/>
    </row>
    <row r="940" spans="5:5" ht="12.75" customHeight="1" x14ac:dyDescent="0.25">
      <c r="E940" s="532"/>
    </row>
    <row r="941" spans="5:5" ht="12.75" customHeight="1" x14ac:dyDescent="0.25">
      <c r="E941" s="532"/>
    </row>
    <row r="942" spans="5:5" ht="12.75" customHeight="1" x14ac:dyDescent="0.25">
      <c r="E942" s="532"/>
    </row>
    <row r="943" spans="5:5" ht="12.75" customHeight="1" x14ac:dyDescent="0.25">
      <c r="E943" s="532"/>
    </row>
    <row r="944" spans="5:5" ht="12.75" customHeight="1" x14ac:dyDescent="0.25">
      <c r="E944" s="532"/>
    </row>
    <row r="945" spans="5:5" ht="12.75" customHeight="1" x14ac:dyDescent="0.25">
      <c r="E945" s="532"/>
    </row>
    <row r="946" spans="5:5" ht="12.75" customHeight="1" x14ac:dyDescent="0.25">
      <c r="E946" s="532"/>
    </row>
    <row r="947" spans="5:5" ht="12.75" customHeight="1" x14ac:dyDescent="0.25">
      <c r="E947" s="532"/>
    </row>
    <row r="948" spans="5:5" ht="12.75" customHeight="1" x14ac:dyDescent="0.25">
      <c r="E948" s="532"/>
    </row>
    <row r="949" spans="5:5" ht="12.75" customHeight="1" x14ac:dyDescent="0.25">
      <c r="E949" s="532"/>
    </row>
    <row r="950" spans="5:5" ht="12.75" customHeight="1" x14ac:dyDescent="0.25">
      <c r="E950" s="532"/>
    </row>
    <row r="951" spans="5:5" ht="12.75" customHeight="1" x14ac:dyDescent="0.25">
      <c r="E951" s="532"/>
    </row>
    <row r="952" spans="5:5" ht="12.75" customHeight="1" x14ac:dyDescent="0.25">
      <c r="E952" s="532"/>
    </row>
    <row r="953" spans="5:5" ht="12.75" customHeight="1" x14ac:dyDescent="0.25">
      <c r="E953" s="532"/>
    </row>
    <row r="954" spans="5:5" ht="12.75" customHeight="1" x14ac:dyDescent="0.25">
      <c r="E954" s="532"/>
    </row>
    <row r="955" spans="5:5" ht="12.75" customHeight="1" x14ac:dyDescent="0.25">
      <c r="E955" s="532"/>
    </row>
    <row r="956" spans="5:5" ht="12.75" customHeight="1" x14ac:dyDescent="0.25">
      <c r="E956" s="532"/>
    </row>
    <row r="957" spans="5:5" ht="12.75" customHeight="1" x14ac:dyDescent="0.25">
      <c r="E957" s="532"/>
    </row>
    <row r="958" spans="5:5" ht="12.75" customHeight="1" x14ac:dyDescent="0.25">
      <c r="E958" s="532"/>
    </row>
    <row r="959" spans="5:5" ht="12.75" customHeight="1" x14ac:dyDescent="0.25">
      <c r="E959" s="532"/>
    </row>
    <row r="960" spans="5:5" ht="12.75" customHeight="1" x14ac:dyDescent="0.25">
      <c r="E960" s="532"/>
    </row>
    <row r="961" spans="5:5" ht="12.75" customHeight="1" x14ac:dyDescent="0.25">
      <c r="E961" s="532"/>
    </row>
    <row r="962" spans="5:5" ht="12.75" customHeight="1" x14ac:dyDescent="0.25">
      <c r="E962" s="532"/>
    </row>
    <row r="963" spans="5:5" ht="12.75" customHeight="1" x14ac:dyDescent="0.25">
      <c r="E963" s="532"/>
    </row>
    <row r="964" spans="5:5" ht="12.75" customHeight="1" x14ac:dyDescent="0.25">
      <c r="E964" s="532"/>
    </row>
    <row r="965" spans="5:5" ht="12.75" customHeight="1" x14ac:dyDescent="0.25">
      <c r="E965" s="532"/>
    </row>
    <row r="966" spans="5:5" ht="12.75" customHeight="1" x14ac:dyDescent="0.25">
      <c r="E966" s="532"/>
    </row>
    <row r="967" spans="5:5" ht="12.75" customHeight="1" x14ac:dyDescent="0.25">
      <c r="E967" s="532"/>
    </row>
    <row r="968" spans="5:5" ht="12.75" customHeight="1" x14ac:dyDescent="0.25">
      <c r="E968" s="532"/>
    </row>
    <row r="969" spans="5:5" ht="12.75" customHeight="1" x14ac:dyDescent="0.25">
      <c r="E969" s="532"/>
    </row>
    <row r="970" spans="5:5" ht="12.75" customHeight="1" x14ac:dyDescent="0.25">
      <c r="E970" s="532"/>
    </row>
    <row r="971" spans="5:5" ht="12.75" customHeight="1" x14ac:dyDescent="0.25">
      <c r="E971" s="532"/>
    </row>
    <row r="972" spans="5:5" ht="12.75" customHeight="1" x14ac:dyDescent="0.25">
      <c r="E972" s="532"/>
    </row>
    <row r="973" spans="5:5" ht="12.75" customHeight="1" x14ac:dyDescent="0.25">
      <c r="E973" s="532"/>
    </row>
    <row r="974" spans="5:5" ht="12.75" customHeight="1" x14ac:dyDescent="0.25">
      <c r="E974" s="532"/>
    </row>
    <row r="975" spans="5:5" ht="12.75" customHeight="1" x14ac:dyDescent="0.25">
      <c r="E975" s="532"/>
    </row>
    <row r="976" spans="5:5" ht="12.75" customHeight="1" x14ac:dyDescent="0.25">
      <c r="E976" s="532"/>
    </row>
    <row r="977" spans="5:5" ht="12.75" customHeight="1" x14ac:dyDescent="0.25">
      <c r="E977" s="532"/>
    </row>
    <row r="978" spans="5:5" ht="12.75" customHeight="1" x14ac:dyDescent="0.25">
      <c r="E978" s="532"/>
    </row>
    <row r="979" spans="5:5" ht="12.75" customHeight="1" x14ac:dyDescent="0.25">
      <c r="E979" s="532"/>
    </row>
    <row r="980" spans="5:5" ht="12.75" customHeight="1" x14ac:dyDescent="0.25">
      <c r="E980" s="532"/>
    </row>
    <row r="981" spans="5:5" ht="12.75" customHeight="1" x14ac:dyDescent="0.25">
      <c r="E981" s="532"/>
    </row>
    <row r="982" spans="5:5" ht="12.75" customHeight="1" x14ac:dyDescent="0.25">
      <c r="E982" s="532"/>
    </row>
    <row r="983" spans="5:5" ht="12.75" customHeight="1" x14ac:dyDescent="0.25">
      <c r="E983" s="532"/>
    </row>
    <row r="984" spans="5:5" ht="12.75" customHeight="1" x14ac:dyDescent="0.25">
      <c r="E984" s="532"/>
    </row>
    <row r="985" spans="5:5" ht="12.75" customHeight="1" x14ac:dyDescent="0.25">
      <c r="E985" s="532"/>
    </row>
    <row r="986" spans="5:5" ht="12.75" customHeight="1" x14ac:dyDescent="0.25">
      <c r="E986" s="532"/>
    </row>
    <row r="987" spans="5:5" ht="12.75" customHeight="1" x14ac:dyDescent="0.25">
      <c r="E987" s="532"/>
    </row>
    <row r="988" spans="5:5" ht="12.75" customHeight="1" x14ac:dyDescent="0.25">
      <c r="E988" s="532"/>
    </row>
    <row r="989" spans="5:5" ht="12.75" customHeight="1" x14ac:dyDescent="0.25">
      <c r="E989" s="532"/>
    </row>
    <row r="990" spans="5:5" ht="12.75" customHeight="1" x14ac:dyDescent="0.25">
      <c r="E990" s="532"/>
    </row>
    <row r="991" spans="5:5" ht="12.75" customHeight="1" x14ac:dyDescent="0.25">
      <c r="E991" s="532"/>
    </row>
    <row r="992" spans="5:5" ht="12.75" customHeight="1" x14ac:dyDescent="0.25">
      <c r="E992" s="532"/>
    </row>
    <row r="993" spans="5:5" ht="12.75" customHeight="1" x14ac:dyDescent="0.25">
      <c r="E993" s="532"/>
    </row>
    <row r="994" spans="5:5" ht="12.75" customHeight="1" x14ac:dyDescent="0.25">
      <c r="E994" s="532"/>
    </row>
    <row r="995" spans="5:5" ht="12.75" customHeight="1" x14ac:dyDescent="0.25">
      <c r="E995" s="532"/>
    </row>
    <row r="996" spans="5:5" ht="12.75" customHeight="1" x14ac:dyDescent="0.25">
      <c r="E996" s="532"/>
    </row>
    <row r="997" spans="5:5" ht="12.75" customHeight="1" x14ac:dyDescent="0.25">
      <c r="E997" s="532"/>
    </row>
    <row r="998" spans="5:5" ht="12.75" customHeight="1" x14ac:dyDescent="0.25">
      <c r="E998" s="532"/>
    </row>
    <row r="999" spans="5:5" ht="12.75" customHeight="1" x14ac:dyDescent="0.25">
      <c r="E999" s="532"/>
    </row>
    <row r="1000" spans="5:5" ht="12.75" customHeight="1" x14ac:dyDescent="0.25">
      <c r="E1000" s="532"/>
    </row>
  </sheetData>
  <mergeCells count="3">
    <mergeCell ref="A8:F8"/>
    <mergeCell ref="D10:F10"/>
    <mergeCell ref="B16:B17"/>
  </mergeCells>
  <pageMargins left="0.905555555555556" right="0.51180555555555496" top="0.74791666666666701" bottom="0.74791666666666701" header="0" footer="0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38</vt:i4>
      </vt:variant>
    </vt:vector>
  </HeadingPairs>
  <TitlesOfParts>
    <vt:vector size="49" baseType="lpstr">
      <vt:lpstr>0. Qtdades e Custos</vt:lpstr>
      <vt:lpstr>1. Capina e Roçada</vt:lpstr>
      <vt:lpstr>2. Varrição Manual</vt:lpstr>
      <vt:lpstr>3. Varrição Mecanizada</vt:lpstr>
      <vt:lpstr>4. Pintura Meio-Fios</vt:lpstr>
      <vt:lpstr>6. Equipe Técnica</vt:lpstr>
      <vt:lpstr>7.Encargos Sociais</vt:lpstr>
      <vt:lpstr>8.CAGED</vt:lpstr>
      <vt:lpstr>9.BDI</vt:lpstr>
      <vt:lpstr>10. Depreciação</vt:lpstr>
      <vt:lpstr>11. Remuneração de capital</vt:lpstr>
      <vt:lpstr>AbaDeprec</vt:lpstr>
      <vt:lpstr>AbaRemun</vt:lpstr>
      <vt:lpstr>'0. Qtdades e Custos'!Print_Titles_0</vt:lpstr>
      <vt:lpstr>'1. Capina e Roçada'!Print_Titles_0</vt:lpstr>
      <vt:lpstr>'2. Varrição Manual'!Print_Titles_0</vt:lpstr>
      <vt:lpstr>'3. Varrição Mecanizada'!Print_Titles_0</vt:lpstr>
      <vt:lpstr>'4. Pintura Meio-Fios'!Print_Titles_0</vt:lpstr>
      <vt:lpstr>'6. Equipe Técnica'!Print_Titles_0</vt:lpstr>
      <vt:lpstr>'0. Qtdades e Custos'!Print_Titles_0_0</vt:lpstr>
      <vt:lpstr>'1. Capina e Roçada'!Print_Titles_0_0</vt:lpstr>
      <vt:lpstr>'2. Varrição Manual'!Print_Titles_0_0</vt:lpstr>
      <vt:lpstr>'3. Varrição Mecanizada'!Print_Titles_0_0</vt:lpstr>
      <vt:lpstr>'4. Pintura Meio-Fios'!Print_Titles_0_0</vt:lpstr>
      <vt:lpstr>'6. Equipe Técnica'!Print_Titles_0_0</vt:lpstr>
      <vt:lpstr>'0. Qtdades e Custos'!Print_Titles_0_0_0</vt:lpstr>
      <vt:lpstr>'1. Capina e Roçada'!Print_Titles_0_0_0</vt:lpstr>
      <vt:lpstr>'2. Varrição Manual'!Print_Titles_0_0_0</vt:lpstr>
      <vt:lpstr>'3. Varrição Mecanizada'!Print_Titles_0_0_0</vt:lpstr>
      <vt:lpstr>'4. Pintura Meio-Fios'!Print_Titles_0_0_0</vt:lpstr>
      <vt:lpstr>'6. Equipe Técnica'!Print_Titles_0_0_0</vt:lpstr>
      <vt:lpstr>'0. Qtdades e Custos'!Print_Titles_0_0_0_0</vt:lpstr>
      <vt:lpstr>'1. Capina e Roçada'!Print_Titles_0_0_0_0</vt:lpstr>
      <vt:lpstr>'2. Varrição Manual'!Print_Titles_0_0_0_0</vt:lpstr>
      <vt:lpstr>'3. Varrição Mecanizada'!Print_Titles_0_0_0_0</vt:lpstr>
      <vt:lpstr>'4. Pintura Meio-Fios'!Print_Titles_0_0_0_0</vt:lpstr>
      <vt:lpstr>'6. Equipe Técnica'!Print_Titles_0_0_0_0</vt:lpstr>
      <vt:lpstr>'0. Qtdades e Custos'!Print_Titles_0_0_0_0_0</vt:lpstr>
      <vt:lpstr>'1. Capina e Roçada'!Print_Titles_0_0_0_0_0</vt:lpstr>
      <vt:lpstr>'2. Varrição Manual'!Print_Titles_0_0_0_0_0</vt:lpstr>
      <vt:lpstr>'3. Varrição Mecanizada'!Print_Titles_0_0_0_0_0</vt:lpstr>
      <vt:lpstr>'4. Pintura Meio-Fios'!Print_Titles_0_0_0_0_0</vt:lpstr>
      <vt:lpstr>'6. Equipe Técnica'!Print_Titles_0_0_0_0_0</vt:lpstr>
      <vt:lpstr>'0. Qtdades e Custos'!Print_Titles_0_0_0_0_0_0</vt:lpstr>
      <vt:lpstr>'1. Capina e Roçada'!Print_Titles_0_0_0_0_0_0</vt:lpstr>
      <vt:lpstr>'2. Varrição Manual'!Print_Titles_0_0_0_0_0_0</vt:lpstr>
      <vt:lpstr>'3. Varrição Mecanizada'!Print_Titles_0_0_0_0_0_0</vt:lpstr>
      <vt:lpstr>'4. Pintura Meio-Fios'!Print_Titles_0_0_0_0_0_0</vt:lpstr>
      <vt:lpstr>'6. Equipe Técnica'!Print_Titles_0_0_0_0_0_0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 Burmeister Martins</dc:creator>
  <cp:lastModifiedBy>Valeria Marques</cp:lastModifiedBy>
  <dcterms:created xsi:type="dcterms:W3CDTF">2000-12-13T10:02:50Z</dcterms:created>
  <dcterms:modified xsi:type="dcterms:W3CDTF">2025-11-11T19:57:15Z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dmlu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