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ibiscus\eea$\CULTURA - SMC\CEU CULTURA NOVO PAC\CEU MATHIAS VELHO\05 ORÇAMENTO\__ORÇAMENTO_LICITAÇÃO\"/>
    </mc:Choice>
  </mc:AlternateContent>
  <bookViews>
    <workbookView xWindow="0" yWindow="0" windowWidth="28800" windowHeight="3960" firstSheet="1" activeTab="1"/>
  </bookViews>
  <sheets>
    <sheet name="BDI" sheetId="3" state="hidden" r:id="rId1"/>
    <sheet name="Modelo Proposta Financeira" sheetId="11" r:id="rId2"/>
  </sheets>
  <externalReferences>
    <externalReference r:id="rId3"/>
    <externalReference r:id="rId4"/>
  </externalReferences>
  <definedNames>
    <definedName name="_AA100000" localSheetId="1">#REF!</definedName>
    <definedName name="_AA100000">#REF!</definedName>
    <definedName name="_Fill" localSheetId="1">#REF!</definedName>
    <definedName name="_Fill">#REF!</definedName>
    <definedName name="_LOC10" localSheetId="1">#REF!</definedName>
    <definedName name="_LOC10">#REF!</definedName>
    <definedName name="_LOC11" localSheetId="1">#REF!</definedName>
    <definedName name="_LOC11">#REF!</definedName>
    <definedName name="_LOC12" localSheetId="1">#REF!</definedName>
    <definedName name="_LOC12">#REF!</definedName>
    <definedName name="_LOC13" localSheetId="1">#REF!</definedName>
    <definedName name="_LOC13">#REF!</definedName>
    <definedName name="_LOC14" localSheetId="1">#REF!</definedName>
    <definedName name="_LOC14">#REF!</definedName>
    <definedName name="_LOC15" localSheetId="1">#REF!</definedName>
    <definedName name="_LOC15">#REF!</definedName>
    <definedName name="_LOC16" localSheetId="1">#REF!</definedName>
    <definedName name="_LOC16">#REF!</definedName>
    <definedName name="_LOC17" localSheetId="1">#REF!</definedName>
    <definedName name="_LOC17">#REF!</definedName>
    <definedName name="_LOC18" localSheetId="1">#REF!</definedName>
    <definedName name="_LOC18">#REF!</definedName>
    <definedName name="_LOC19" localSheetId="1">#REF!</definedName>
    <definedName name="_LOC19">#REF!</definedName>
    <definedName name="_LOC2" localSheetId="1">#REF!</definedName>
    <definedName name="_LOC2">#REF!</definedName>
    <definedName name="_LOC20" localSheetId="1">#REF!</definedName>
    <definedName name="_LOC20">#REF!</definedName>
    <definedName name="_LOC21" localSheetId="1">#REF!</definedName>
    <definedName name="_LOC21">#REF!</definedName>
    <definedName name="_LOC22" localSheetId="1">#REF!</definedName>
    <definedName name="_LOC22">#REF!</definedName>
    <definedName name="_LOC23" localSheetId="1">#REF!</definedName>
    <definedName name="_LOC23">#REF!</definedName>
    <definedName name="_LOC24" localSheetId="1">#REF!</definedName>
    <definedName name="_LOC24">#REF!</definedName>
    <definedName name="_LOC25" localSheetId="1">#REF!</definedName>
    <definedName name="_LOC25">#REF!</definedName>
    <definedName name="_LOC26" localSheetId="1">#REF!</definedName>
    <definedName name="_LOC26">#REF!</definedName>
    <definedName name="_LOC27" localSheetId="1">#REF!</definedName>
    <definedName name="_LOC27">#REF!</definedName>
    <definedName name="_LOC28" localSheetId="1">#REF!</definedName>
    <definedName name="_LOC28">#REF!</definedName>
    <definedName name="_LOC29" localSheetId="1">#REF!</definedName>
    <definedName name="_LOC29">#REF!</definedName>
    <definedName name="_LOC3" localSheetId="1">#REF!</definedName>
    <definedName name="_LOC3">#REF!</definedName>
    <definedName name="_LOC30" localSheetId="1">#REF!</definedName>
    <definedName name="_LOC30">#REF!</definedName>
    <definedName name="_LOC31" localSheetId="1">#REF!</definedName>
    <definedName name="_LOC31">#REF!</definedName>
    <definedName name="_LOC32" localSheetId="1">#REF!</definedName>
    <definedName name="_LOC32">#REF!</definedName>
    <definedName name="_LOC33" localSheetId="1">#REF!</definedName>
    <definedName name="_LOC33">#REF!</definedName>
    <definedName name="_LOC34" localSheetId="1">#REF!</definedName>
    <definedName name="_LOC34">#REF!</definedName>
    <definedName name="_LOC35" localSheetId="1">#REF!</definedName>
    <definedName name="_LOC35">#REF!</definedName>
    <definedName name="_LOC36" localSheetId="1">#REF!</definedName>
    <definedName name="_LOC36">#REF!</definedName>
    <definedName name="_LOC37" localSheetId="1">#REF!</definedName>
    <definedName name="_LOC37">#REF!</definedName>
    <definedName name="_LOC38" localSheetId="1">#REF!</definedName>
    <definedName name="_LOC38">#REF!</definedName>
    <definedName name="_LOC39" localSheetId="1">#REF!</definedName>
    <definedName name="_LOC39">#REF!</definedName>
    <definedName name="_LOC4" localSheetId="1">#REF!</definedName>
    <definedName name="_LOC4">#REF!</definedName>
    <definedName name="_LOC40" localSheetId="1">#REF!</definedName>
    <definedName name="_LOC40">#REF!</definedName>
    <definedName name="_LOC41" localSheetId="1">#REF!</definedName>
    <definedName name="_LOC41">#REF!</definedName>
    <definedName name="_LOC42" localSheetId="1">#REF!</definedName>
    <definedName name="_LOC42">#REF!</definedName>
    <definedName name="_LOC5" localSheetId="1">#REF!</definedName>
    <definedName name="_LOC5">#REF!</definedName>
    <definedName name="_LOC6" localSheetId="1">#REF!</definedName>
    <definedName name="_LOC6">#REF!</definedName>
    <definedName name="_LOC7" localSheetId="1">#REF!</definedName>
    <definedName name="_LOC7">#REF!</definedName>
    <definedName name="_LOC8" localSheetId="1">#REF!</definedName>
    <definedName name="_LOC8">#REF!</definedName>
    <definedName name="_LOC9" localSheetId="1">#REF!</definedName>
    <definedName name="_LOC9">#REF!</definedName>
    <definedName name="_R" localSheetId="1">#REF!</definedName>
    <definedName name="_R">#REF!</definedName>
    <definedName name="AAA" localSheetId="1">#REF!</definedName>
    <definedName name="AAA">#REF!</definedName>
    <definedName name="AC" localSheetId="1">#REF!</definedName>
    <definedName name="AC">#REF!</definedName>
    <definedName name="AL" localSheetId="1">#REF!</definedName>
    <definedName name="AL">#REF!</definedName>
    <definedName name="_xlnm.Print_Area" localSheetId="0">BDI!$B$2:$AY$42</definedName>
    <definedName name="_xlnm.Print_Area" localSheetId="1">'Modelo Proposta Financeira'!$B$3:$L$18</definedName>
    <definedName name="Área_impressão_IM" localSheetId="1">#REF!</definedName>
    <definedName name="Área_impressão_IM">#REF!</definedName>
    <definedName name="B.01.05.10.10" localSheetId="1">#REF!</definedName>
    <definedName name="B.01.05.10.10">#REF!</definedName>
    <definedName name="CD" localSheetId="1">#REF!</definedName>
    <definedName name="CD">#REF!</definedName>
    <definedName name="CLASSE">[1]fluxo!$B$4:$B$56</definedName>
    <definedName name="COD_INS_MT">[1]cotação!$M$6:$M$1622</definedName>
    <definedName name="CÓDIGO_INSUMOS" localSheetId="1">#REF!</definedName>
    <definedName name="CÓDIGO_INSUMOS">#REF!</definedName>
    <definedName name="CP" localSheetId="1">#REF!</definedName>
    <definedName name="CP">#REF!</definedName>
    <definedName name="CS" localSheetId="1">#REF!</definedName>
    <definedName name="CS">#REF!</definedName>
    <definedName name="CT" localSheetId="1">#REF!</definedName>
    <definedName name="CT">#REF!</definedName>
    <definedName name="DIRETO" localSheetId="1">#REF!</definedName>
    <definedName name="DIRETO">#REF!</definedName>
    <definedName name="EV" localSheetId="1">#REF!</definedName>
    <definedName name="EV">#REF!</definedName>
    <definedName name="IC" localSheetId="1">#REF!</definedName>
    <definedName name="IC">#REF!</definedName>
    <definedName name="IMPR" localSheetId="1">#REF!</definedName>
    <definedName name="IMPR">#REF!</definedName>
    <definedName name="IMPR1" localSheetId="1">#REF!</definedName>
    <definedName name="IMPR1">#REF!</definedName>
    <definedName name="IS" localSheetId="1">#REF!</definedName>
    <definedName name="IS">#REF!</definedName>
    <definedName name="LB" localSheetId="1">#REF!</definedName>
    <definedName name="LB">#REF!</definedName>
    <definedName name="MACROS" localSheetId="1">#REF!</definedName>
    <definedName name="MACROS">#REF!</definedName>
    <definedName name="Preço_Unit_Chácaras" localSheetId="1">#REF!</definedName>
    <definedName name="Preço_Unit_Chácaras">#REF!</definedName>
    <definedName name="Print_Area_MI" localSheetId="1">#REF!</definedName>
    <definedName name="Print_Area_MI">#REF!</definedName>
    <definedName name="PV" localSheetId="1">#REF!</definedName>
    <definedName name="PV">#REF!</definedName>
    <definedName name="Quant_Chácaras" localSheetId="1">#REF!</definedName>
    <definedName name="Quant_Chácaras">#REF!</definedName>
    <definedName name="Receita_Chácaras" localSheetId="1">#REF!</definedName>
    <definedName name="Receita_Chácaras">#REF!</definedName>
    <definedName name="solver_opt" localSheetId="1">#REF!</definedName>
    <definedName name="solver_opt">#REF!</definedName>
    <definedName name="solver_tmp" localSheetId="1">#REF!</definedName>
    <definedName name="solver_tmp">#REF!</definedName>
    <definedName name="t_meso_2" localSheetId="1">#REF!</definedName>
    <definedName name="t_meso_2">#REF!</definedName>
    <definedName name="t_super_est_2" localSheetId="1">#REF!</definedName>
    <definedName name="t_super_est_2">#REF!</definedName>
    <definedName name="TESTE" localSheetId="1">#REF!</definedName>
    <definedName name="TESTE">#REF!</definedName>
    <definedName name="_xlnm.Print_Titles" localSheetId="1">'Modelo Proposta Financeira'!$17:$18</definedName>
    <definedName name="tot_infra_1" localSheetId="1">#REF!</definedName>
    <definedName name="tot_infra_1">#REF!</definedName>
    <definedName name="TOTAL_GERAL" localSheetId="1">#REF!</definedName>
    <definedName name="TOTAL_GERAL">#REF!</definedName>
    <definedName name="TOTALCRONOGRA" localSheetId="1">#REF!</definedName>
    <definedName name="TOTALCRONOGRA">#REF!</definedName>
    <definedName name="wrn.COLETAS._.DE._.EQUIPAMENTOS." localSheetId="1">#REF!</definedName>
    <definedName name="wrn.COLETAS._.DE._.EQUIPAMENTOS.">#REF!</definedName>
    <definedName name="wrn.COLETAS._.DE._.MATERIAIS." localSheetId="1">#REF!</definedName>
    <definedName name="wrn.COLETAS._.DE._.MATERIAIS.">#REF!</definedName>
    <definedName name="wrn.COMP._.EQUIP." localSheetId="1">#REF!</definedName>
    <definedName name="wrn.COMP._.EQUIP.">#REF!</definedName>
    <definedName name="wrn.COMP._.MATERIAIS." localSheetId="1">#REF!</definedName>
    <definedName name="wrn.COMP._.MATERIAIS.">#REF!</definedName>
    <definedName name="wrn.PNEUS." localSheetId="1">#REF!</definedName>
    <definedName name="wrn.PNEUS.">#REF!</definedName>
  </definedNames>
  <calcPr calcId="152511"/>
</workbook>
</file>

<file path=xl/calcChain.xml><?xml version="1.0" encoding="utf-8"?>
<calcChain xmlns="http://schemas.openxmlformats.org/spreadsheetml/2006/main">
  <c r="G615" i="11" l="1"/>
  <c r="G613" i="11"/>
  <c r="G612" i="11"/>
  <c r="G611" i="11"/>
  <c r="G610" i="11"/>
  <c r="G609" i="11"/>
  <c r="G608" i="11"/>
  <c r="G607" i="11"/>
  <c r="G606" i="11"/>
  <c r="G605" i="11"/>
  <c r="G604" i="11"/>
  <c r="G601" i="11"/>
  <c r="G599" i="11"/>
  <c r="G595" i="11"/>
  <c r="G593" i="11"/>
  <c r="G589" i="11"/>
  <c r="G587" i="11"/>
  <c r="G585" i="11"/>
  <c r="G583" i="11"/>
  <c r="G581" i="11"/>
  <c r="G580" i="11"/>
  <c r="G579" i="11"/>
  <c r="G576" i="11"/>
  <c r="G574" i="11"/>
  <c r="G570" i="11"/>
  <c r="G569" i="11"/>
  <c r="G567" i="11"/>
  <c r="G566" i="11"/>
  <c r="G563" i="11"/>
  <c r="G561" i="11"/>
  <c r="G559" i="11"/>
  <c r="G558" i="11"/>
  <c r="G555" i="11"/>
  <c r="G553" i="11"/>
  <c r="G551" i="11"/>
  <c r="G550" i="11"/>
  <c r="G549" i="11"/>
  <c r="G548" i="11"/>
  <c r="G547" i="11"/>
  <c r="G546" i="11"/>
  <c r="G545" i="11"/>
  <c r="G541" i="11"/>
  <c r="G539" i="11"/>
  <c r="G538" i="11"/>
  <c r="G535" i="11"/>
  <c r="G533" i="11"/>
  <c r="G532" i="11"/>
  <c r="G529" i="11"/>
  <c r="G526" i="11"/>
  <c r="G525" i="11"/>
  <c r="G522" i="11"/>
  <c r="G521" i="11"/>
  <c r="G518" i="11"/>
  <c r="G516" i="11"/>
  <c r="G515" i="11"/>
  <c r="G512" i="11"/>
  <c r="G510" i="11"/>
  <c r="G508" i="11"/>
  <c r="G506" i="11"/>
  <c r="G503" i="11"/>
  <c r="G502" i="11"/>
  <c r="G501" i="11"/>
  <c r="G500" i="11"/>
  <c r="G499" i="11"/>
  <c r="G495" i="11"/>
  <c r="G493" i="11"/>
  <c r="G492" i="11"/>
  <c r="G491" i="11"/>
  <c r="G489" i="11"/>
  <c r="G486" i="11"/>
  <c r="G484" i="11"/>
  <c r="G482" i="11"/>
  <c r="G480" i="11"/>
  <c r="G476" i="11"/>
  <c r="G475" i="11"/>
  <c r="G474" i="11"/>
  <c r="G473" i="11"/>
  <c r="G470" i="11"/>
  <c r="G469" i="11"/>
  <c r="G467" i="11"/>
  <c r="G463" i="11"/>
  <c r="G462" i="11"/>
  <c r="G460" i="11"/>
  <c r="G459" i="11"/>
  <c r="G458" i="11"/>
  <c r="G457" i="11"/>
  <c r="G456" i="11"/>
  <c r="G453" i="11"/>
  <c r="G452" i="11"/>
  <c r="G451" i="11"/>
  <c r="G449" i="11"/>
  <c r="G447" i="11"/>
  <c r="G446" i="11"/>
  <c r="G445" i="11"/>
  <c r="G444" i="11"/>
  <c r="G442" i="11"/>
  <c r="G441" i="11"/>
  <c r="G440" i="11"/>
  <c r="G439" i="11"/>
  <c r="G437" i="11"/>
  <c r="G435" i="11"/>
  <c r="G434" i="11"/>
  <c r="G433" i="11"/>
  <c r="G432" i="11"/>
  <c r="G430" i="11"/>
  <c r="G429" i="11"/>
  <c r="G428" i="11"/>
  <c r="G427" i="11"/>
  <c r="G423" i="11"/>
  <c r="G421" i="11"/>
  <c r="G419" i="11"/>
  <c r="G418" i="11"/>
  <c r="G417" i="11"/>
  <c r="G416" i="11"/>
  <c r="G415" i="11"/>
  <c r="G414" i="11"/>
  <c r="G411" i="11"/>
  <c r="G409" i="11"/>
  <c r="G408" i="11"/>
  <c r="G407" i="11"/>
  <c r="G405" i="11"/>
  <c r="G403" i="11"/>
  <c r="G402" i="11"/>
  <c r="G400" i="11"/>
  <c r="G399" i="11"/>
  <c r="G398" i="11"/>
  <c r="G397" i="11"/>
  <c r="G396" i="11"/>
  <c r="G395" i="11"/>
  <c r="G394" i="11"/>
  <c r="G392" i="11"/>
  <c r="G391" i="11"/>
  <c r="G390" i="11"/>
  <c r="G389" i="11"/>
  <c r="G388" i="11"/>
  <c r="G387" i="11"/>
  <c r="G384" i="11"/>
  <c r="G383" i="11"/>
  <c r="G382" i="11"/>
  <c r="G380" i="11"/>
  <c r="G378" i="11"/>
  <c r="G377" i="11"/>
  <c r="G375" i="11"/>
  <c r="G374" i="11"/>
  <c r="G373" i="11"/>
  <c r="G372" i="11"/>
  <c r="G370" i="11"/>
  <c r="G369" i="11"/>
  <c r="G366" i="11"/>
  <c r="G364" i="11"/>
  <c r="G363" i="11"/>
  <c r="G362" i="11"/>
  <c r="G360" i="11"/>
  <c r="G359" i="11"/>
  <c r="G358" i="11"/>
  <c r="G356" i="11"/>
  <c r="G355" i="11"/>
  <c r="G354" i="11"/>
  <c r="G351" i="11"/>
  <c r="G350" i="11"/>
  <c r="G348" i="11"/>
  <c r="G347" i="11"/>
  <c r="G346" i="11"/>
  <c r="G344" i="11"/>
  <c r="G343" i="11"/>
  <c r="G340" i="11"/>
  <c r="G338" i="11"/>
  <c r="G337" i="11"/>
  <c r="G336" i="11"/>
  <c r="G335" i="11"/>
  <c r="G334" i="11"/>
  <c r="G333" i="11"/>
  <c r="G330" i="11"/>
  <c r="G328" i="11"/>
  <c r="G327" i="11"/>
  <c r="G325" i="11"/>
  <c r="G324" i="11"/>
  <c r="G323" i="11"/>
  <c r="G322" i="11"/>
  <c r="G321" i="11"/>
  <c r="G320" i="11"/>
  <c r="G319" i="11"/>
  <c r="G318" i="11"/>
  <c r="G316" i="11"/>
  <c r="G315" i="11"/>
  <c r="G314" i="11"/>
  <c r="G313" i="11"/>
  <c r="G312" i="11"/>
  <c r="G311" i="11"/>
  <c r="G310" i="11"/>
  <c r="G308" i="11"/>
  <c r="G305" i="11"/>
  <c r="G304" i="11"/>
  <c r="G303" i="11"/>
  <c r="G302" i="11"/>
  <c r="G300" i="11"/>
  <c r="G299" i="11"/>
  <c r="G298" i="11"/>
  <c r="G297" i="11"/>
  <c r="G295" i="11"/>
  <c r="G294" i="11"/>
  <c r="G290" i="11"/>
  <c r="G288" i="11"/>
  <c r="G287" i="11"/>
  <c r="G286" i="11"/>
  <c r="G284" i="11"/>
  <c r="G281" i="11"/>
  <c r="G279" i="11"/>
  <c r="G277" i="11"/>
  <c r="G275" i="11"/>
  <c r="G273" i="11"/>
  <c r="G272" i="11"/>
  <c r="G269" i="11"/>
  <c r="G268" i="11"/>
  <c r="G267" i="11"/>
  <c r="G266" i="11"/>
  <c r="G264" i="11"/>
  <c r="G263" i="11"/>
  <c r="G262" i="11"/>
  <c r="G261" i="11"/>
  <c r="G260" i="11"/>
  <c r="G259" i="11"/>
  <c r="G257" i="11"/>
  <c r="G256" i="11"/>
  <c r="G254" i="11"/>
  <c r="G253" i="11"/>
  <c r="G251" i="11"/>
  <c r="G250" i="11"/>
  <c r="G249" i="11"/>
  <c r="G247" i="11"/>
  <c r="G246" i="11"/>
  <c r="G245" i="11"/>
  <c r="G244" i="11"/>
  <c r="G242" i="11"/>
  <c r="G241" i="11"/>
  <c r="G240" i="11"/>
  <c r="G238" i="11"/>
  <c r="G237" i="11"/>
  <c r="G236" i="11"/>
  <c r="G235" i="11"/>
  <c r="G234" i="11"/>
  <c r="G233" i="11"/>
  <c r="G232" i="11"/>
  <c r="G230" i="11"/>
  <c r="G229" i="11"/>
  <c r="G228" i="11"/>
  <c r="G227" i="11"/>
  <c r="G224" i="11"/>
  <c r="G222" i="11"/>
  <c r="G220" i="11"/>
  <c r="G218" i="11"/>
  <c r="G217" i="11"/>
  <c r="G216" i="11"/>
  <c r="G215" i="11"/>
  <c r="G213" i="11"/>
  <c r="G212" i="11"/>
  <c r="G211" i="11"/>
  <c r="G210" i="11"/>
  <c r="G209" i="11"/>
  <c r="G208" i="11"/>
  <c r="G206" i="11"/>
  <c r="G205" i="11"/>
  <c r="G204" i="11"/>
  <c r="G202" i="11"/>
  <c r="G201" i="11"/>
  <c r="G200" i="11"/>
  <c r="G199" i="11"/>
  <c r="G198" i="11"/>
  <c r="G196" i="11"/>
  <c r="G195" i="11"/>
  <c r="G193" i="11"/>
  <c r="G192" i="11"/>
  <c r="G191" i="11"/>
  <c r="G187" i="11"/>
  <c r="G184" i="11"/>
  <c r="G183" i="11"/>
  <c r="G182" i="11"/>
  <c r="G179" i="11"/>
  <c r="G177" i="11"/>
  <c r="G173" i="11"/>
  <c r="G172" i="11"/>
  <c r="G169" i="11"/>
  <c r="G167" i="11"/>
  <c r="G165" i="11"/>
  <c r="G163" i="11"/>
  <c r="G162" i="11"/>
  <c r="G160" i="11"/>
  <c r="G159" i="11"/>
  <c r="G156" i="11"/>
  <c r="G152" i="11"/>
  <c r="G151" i="11"/>
  <c r="G148" i="11"/>
  <c r="G145" i="11"/>
  <c r="G144" i="11"/>
  <c r="G143" i="11"/>
  <c r="G141" i="11"/>
  <c r="G140" i="11"/>
  <c r="G137" i="11"/>
  <c r="G135" i="11"/>
  <c r="G132" i="11"/>
  <c r="G131" i="11"/>
  <c r="G127" i="11"/>
  <c r="G126" i="11"/>
  <c r="G124" i="11"/>
  <c r="G123" i="11"/>
  <c r="G122" i="11"/>
  <c r="G121" i="11"/>
  <c r="G120" i="11"/>
  <c r="G118" i="11"/>
  <c r="G117" i="11"/>
  <c r="G116" i="11"/>
  <c r="G115" i="11"/>
  <c r="G114" i="11"/>
  <c r="G113" i="11"/>
  <c r="G112" i="11"/>
  <c r="G111" i="11"/>
  <c r="G110" i="11"/>
  <c r="G108" i="11"/>
  <c r="G107" i="11"/>
  <c r="G106" i="11"/>
  <c r="G105" i="11"/>
  <c r="G104" i="11"/>
  <c r="G103" i="11"/>
  <c r="G102" i="11"/>
  <c r="G98" i="11"/>
  <c r="G95" i="11"/>
  <c r="G92" i="11"/>
  <c r="G91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3" i="11"/>
  <c r="G71" i="11"/>
  <c r="G69" i="11"/>
  <c r="G67" i="11"/>
  <c r="G64" i="11"/>
  <c r="G61" i="11"/>
  <c r="G59" i="11"/>
  <c r="G56" i="11"/>
  <c r="G55" i="11"/>
  <c r="G53" i="11"/>
  <c r="G52" i="11"/>
  <c r="G50" i="11"/>
  <c r="G49" i="11"/>
  <c r="G47" i="11"/>
  <c r="G46" i="11"/>
  <c r="G45" i="11"/>
  <c r="G44" i="11"/>
  <c r="G42" i="11"/>
  <c r="G41" i="11"/>
  <c r="G37" i="11"/>
  <c r="G35" i="11"/>
  <c r="G33" i="11"/>
  <c r="G30" i="11"/>
  <c r="G29" i="11"/>
  <c r="G28" i="11"/>
  <c r="G27" i="11"/>
  <c r="G26" i="11"/>
  <c r="L9" i="11"/>
  <c r="AV36" i="3" l="1"/>
  <c r="W36" i="3" l="1"/>
  <c r="AV24" i="3"/>
  <c r="W24" i="3"/>
</calcChain>
</file>

<file path=xl/sharedStrings.xml><?xml version="1.0" encoding="utf-8"?>
<sst xmlns="http://schemas.openxmlformats.org/spreadsheetml/2006/main" count="2603" uniqueCount="1629">
  <si>
    <t>B.D.I.</t>
  </si>
  <si>
    <t>Peso (%)</t>
  </si>
  <si>
    <t>Próprio</t>
  </si>
  <si>
    <t>SINAPI</t>
  </si>
  <si>
    <t>UN</t>
  </si>
  <si>
    <t>M</t>
  </si>
  <si>
    <t>KG</t>
  </si>
  <si>
    <t>CONCRETAGEM DE BLOCO DE COROAMENTO OU VIGA BALDRAME, FCK 30 MPA, COM USO DE BOMBA - LANÇAMENTO, ADENSAMENTO E ACABAMENTO. AF_01/2024</t>
  </si>
  <si>
    <t>ARMAÇÃO DE PILAR OU VIGA DE ESTRUTURA CONVENCIONAL DE CONCRETO ARMADO UTILIZANDO AÇO CA-60 DE 5,0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</si>
  <si>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</si>
  <si>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</si>
  <si>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ARMAÇÃO DE LAJE DE ESTRUTURA CONVENCIONAL DE CONCRETO ARMADO UTILIZANDO AÇO CA-60 DE 5,0 MM - MONTAGEM. AF_06/2022</t>
  </si>
  <si>
    <t>AGETOP CIVIL</t>
  </si>
  <si>
    <t>un</t>
  </si>
  <si>
    <t>SBC</t>
  </si>
  <si>
    <t>EMBOÇO OU MASSA ÚNICA EM ARGAMASSA TRAÇO 1:2:8, PREPARO MANUAL, APLICADA MANUALMENTE EM PANOS CEGOS DE FACHADA (SEM PRESENÇA DE VÃOS), ESPESSURA DE 25 MM. AF_09/2022</t>
  </si>
  <si>
    <t>m</t>
  </si>
  <si>
    <t>SETOP</t>
  </si>
  <si>
    <t>DESONERADO</t>
  </si>
  <si>
    <t>HORISTA:</t>
  </si>
  <si>
    <t>MENSALISTA:</t>
  </si>
  <si>
    <t>ETAPA DO PROJETO:</t>
  </si>
  <si>
    <t>DATA DO ORÇAMENTO:</t>
  </si>
  <si>
    <t>Nº DA REVISÃO:</t>
  </si>
  <si>
    <t>R02</t>
  </si>
  <si>
    <t>ITEM</t>
  </si>
  <si>
    <t>BANCO</t>
  </si>
  <si>
    <t>DESCRIÇÃO</t>
  </si>
  <si>
    <t>TOTAL</t>
  </si>
  <si>
    <t>PROJETO:</t>
  </si>
  <si>
    <t>TCU - ACÓRDÃO 2262 DE 2013 - BDI EM OBRAS PÚBLICAS</t>
  </si>
  <si>
    <t>BDI=</t>
  </si>
  <si>
    <t>(</t>
  </si>
  <si>
    <t>(1+AC+S+G+R) x (1+DF) x (1+L)</t>
  </si>
  <si>
    <t>)</t>
  </si>
  <si>
    <t>-1</t>
  </si>
  <si>
    <t>(1-I)</t>
  </si>
  <si>
    <t>1º QUARTIL</t>
  </si>
  <si>
    <t>3º QUARTIL</t>
  </si>
  <si>
    <t>CÁLCULO BDI</t>
  </si>
  <si>
    <t>AC</t>
  </si>
  <si>
    <t>ADMINISTRAÇÃO CENTRAL</t>
  </si>
  <si>
    <t>R</t>
  </si>
  <si>
    <t>RISCOS</t>
  </si>
  <si>
    <t>S+G</t>
  </si>
  <si>
    <t>SEGURO-GARANTIA</t>
  </si>
  <si>
    <t>DF</t>
  </si>
  <si>
    <t>DESPESAS FINANCEIRAS</t>
  </si>
  <si>
    <t>L</t>
  </si>
  <si>
    <t>LUCRO</t>
  </si>
  <si>
    <t>I</t>
  </si>
  <si>
    <t>IMPOSTOS</t>
  </si>
  <si>
    <t>ISS</t>
  </si>
  <si>
    <t>COFINS</t>
  </si>
  <si>
    <t>PIS</t>
  </si>
  <si>
    <t>CRB</t>
  </si>
  <si>
    <t>MÉDIO</t>
  </si>
  <si>
    <t>ADOTADO</t>
  </si>
  <si>
    <t>Composição</t>
  </si>
  <si>
    <t>m³</t>
  </si>
  <si>
    <t>MES</t>
  </si>
  <si>
    <t xml:space="preserve"> 98525 </t>
  </si>
  <si>
    <t>m²</t>
  </si>
  <si>
    <t xml:space="preserve"> 00006079 </t>
  </si>
  <si>
    <t>ARGILA, ARGILA VERMELHA OU ARGILA ARENOSA (RETIRADA NA JAZIDA, SEM TRANSPORTE)</t>
  </si>
  <si>
    <t xml:space="preserve"> 96557 </t>
  </si>
  <si>
    <t xml:space="preserve"> 92759 </t>
  </si>
  <si>
    <t xml:space="preserve"> 92761 </t>
  </si>
  <si>
    <t xml:space="preserve"> 92762 </t>
  </si>
  <si>
    <t xml:space="preserve"> 98504 </t>
  </si>
  <si>
    <t>SICRO3</t>
  </si>
  <si>
    <t>M3XKM</t>
  </si>
  <si>
    <t xml:space="preserve"> 87794 </t>
  </si>
  <si>
    <t>ORSE</t>
  </si>
  <si>
    <t>ENCARGOS SOCIAIS (LS):</t>
  </si>
  <si>
    <t>CÉU da CULTURA - NÚCLEO BÁSICO EDIFICADO (NBE00)</t>
  </si>
  <si>
    <t>EXECUTIVO</t>
  </si>
  <si>
    <t>MEMÓRIA DE CÁLCULO DO BDI</t>
  </si>
  <si>
    <t>LIMPEZA MECANIZADA DE CAMADA VEGETAL, VEGETAÇÃO E PEQUENAS ÁRVORES (DIÂMETRO DE TRONCO MENOR QUE 0,20 M), COM TRATOR DE ESTEIRAS. AF_03/2024</t>
  </si>
  <si>
    <t>PLANTIO DE GRAMA BATATAIS EM PLACAS. AF_07/2024</t>
  </si>
  <si>
    <t>ENCARREGADO GERAL COM ENCARGOS COMPLEMENTARES</t>
  </si>
  <si>
    <t xml:space="preserve"> 95877 </t>
  </si>
  <si>
    <t>TRANSPORTE COM CAMINHÃO BASCULANTE DE 18 M³, EM VIA URBANA PAVIMENTADA, DMT ATÉ 30 KM (UNIDADE: M3XKM). AF_07/2020</t>
  </si>
  <si>
    <t>CPOS/CDHU</t>
  </si>
  <si>
    <t xml:space="preserve"> 94995 </t>
  </si>
  <si>
    <t>EXECUÇÃO DE PASSEIO (CALÇADA) OU PISO DE CONCRETO COM CONCRETO MOLDADO IN LOCO, USINADO, ACABAMENTO CONVENCIONAL, ESPESSURA 8 CM, ARMADO. AF_08/2022</t>
  </si>
  <si>
    <t xml:space="preserve"> 100322 </t>
  </si>
  <si>
    <t>LASTRO COM MATERIAL GRANULAR (PEDRA BRITADA N.3), APLICADO EM PISOS OU LAJES SOBRE SOLO, ESPESSURA DE *10 CM*. AF_01/2024</t>
  </si>
  <si>
    <t xml:space="preserve"> 97113 </t>
  </si>
  <si>
    <t>APLICAÇÃO DE LONA PLÁSTICA PARA EXECUÇÃO DE PAVIMENTOS DE CONCRETO. AF_04/2022</t>
  </si>
  <si>
    <t xml:space="preserve"> 88485 </t>
  </si>
  <si>
    <t>FUNDO SELADOR ACRÍLICO, APLICAÇÃO MANUAL EM PAREDE, UMA DEMÃO. AF_04/2023</t>
  </si>
  <si>
    <t xml:space="preserve"> 105521 </t>
  </si>
  <si>
    <t>ESPALHAMENTO DE TERRA VEGETAL PARA O PLANTIO. AF_07/2024</t>
  </si>
  <si>
    <t>IMPLANTAÇÃO - COMPLEMENTOS</t>
  </si>
  <si>
    <t>LEVANTAMENTO PLANIALTIMÉTRICO</t>
  </si>
  <si>
    <t xml:space="preserve"> CPU2003 </t>
  </si>
  <si>
    <t>LEVANTAMENTO PLANIALTIMÉTRICO CADASTRAL DE TERRENOS COM EDIFICAÇÕES</t>
  </si>
  <si>
    <t>SONDAGEM</t>
  </si>
  <si>
    <t xml:space="preserve"> CO-28388 </t>
  </si>
  <si>
    <t>SONDAGEM A PERCUSSÃO COM ENSAIO DE PENETRAÇÃO PADRÃO (SPT), DIÂMETRO 2.1/2", EXCLUSIVE MOBILIZAÇÃO E DESMOBILIZAÇÃO</t>
  </si>
  <si>
    <t xml:space="preserve"> CO-29372 </t>
  </si>
  <si>
    <t>MOBILIZAÇÃO E DESMOBILIZAÇÃO DE EQUIPAMENTO DE SONDAGEM A PERCUSSÃO COM ENSAIO DE PENETRAÇÃO PADRÃO (SPT), INCLUSIVE CUSTO FIXO E VARIÁVEL</t>
  </si>
  <si>
    <t>PROJETO DE TERRAPLENAGEM</t>
  </si>
  <si>
    <t xml:space="preserve"> CPU2004 </t>
  </si>
  <si>
    <t>PROJETO DE TERRAPLENAGEM PARA EDIFICAÇÃO</t>
  </si>
  <si>
    <t>PROJETO DE DRENAGEM</t>
  </si>
  <si>
    <t xml:space="preserve"> 000406 </t>
  </si>
  <si>
    <t>PROJETO DE DRENAGEM E AGUAS PLUVIAIS ACIMA DE 400m2</t>
  </si>
  <si>
    <t>PROJETO DE FUNDAÇÃO</t>
  </si>
  <si>
    <t xml:space="preserve"> 000600 </t>
  </si>
  <si>
    <t>PROJETO DE FUNDACOES ATE 400m2</t>
  </si>
  <si>
    <t>DEMOLIÇÃO</t>
  </si>
  <si>
    <t xml:space="preserve"> 104789 </t>
  </si>
  <si>
    <t>DEMOLIÇÃO DE PISO DE CONCRETO SIMPLES, DE FORMA MANUAL, SEM REAPROVEITAMENTO. AF_09/2023</t>
  </si>
  <si>
    <t xml:space="preserve"> 104800 </t>
  </si>
  <si>
    <t>REMOÇÃO DE CERCAS E MOURÕES, DE FORMA MANUAL, SEM REAPROVEITAMENTO. AF_09/2023</t>
  </si>
  <si>
    <t xml:space="preserve"> 100984 </t>
  </si>
  <si>
    <t>CARGA, MANOBRA E DESCARGA DE ENTULHO EM CAMINHÃO BASCULANTE 18 M³ - CARGA COM ESCAVADEIRA HIDRÁULICA  (CAÇAMBA DE 0,80 M³ / 111 HP) E DESCARGA LIVRE (UNIDADE: M3). AF_07/2020</t>
  </si>
  <si>
    <t xml:space="preserve"> 105563 </t>
  </si>
  <si>
    <t>EXECUÇÃO E COMPACTAÇÃO DE CAMADA FINAL DE ATERRO (100% DE ENERGIA DO PROCTOR NORMAL) COM SOLO PREDOMINANTEMENTE ARENOSO, EM CAMADAS COM ESPESSURA DE 15 CM - EXCLUSIVE ESCAVAÇÃO, CARGA E TRANSPORTE E SOLO. AF_09/2024</t>
  </si>
  <si>
    <t>DRENAGEM</t>
  </si>
  <si>
    <t xml:space="preserve"> 102279 </t>
  </si>
  <si>
    <t>ESCAVAÇÃO MECANIZADA DE VALA COM PROF. ATÉ 1,5 M (MÉDIA MONTANTE E JUSANTE/UMA COMPOSIÇÃO POR TRECHO), ESCAVADEIRA (0,8 M3),LARG. MENOR QUE 1,5 M, EM SOLO DE 1A CATEGORIA, LOCAIS COM BAIXO NÍVEL DE INTERFERÊNCIA. AF_09/2024</t>
  </si>
  <si>
    <t xml:space="preserve"> 104733 </t>
  </si>
  <si>
    <t>REATERRO MECANIZADO DE VALA COM RETROESCAVADEIRA (CAPACIDADE   DA   CAÇAMBA   DA RETRO: 0,26 M³/POTÊNCIA: 88 HP), LARGURA ATÉ 0,8 M, PROFUNDIDADE ATÉ 1,5 M, COM SOLO (SEM SUBSTITUIÇÃO) DE 1ª CATEGORIA, COM PLACA VIBRATÓRIA. AF_08/2023</t>
  </si>
  <si>
    <t xml:space="preserve"> 082332 </t>
  </si>
  <si>
    <t>TUBO LEVE PVC RIGIDO DIAMETRO 200 MM</t>
  </si>
  <si>
    <t xml:space="preserve"> 102666 </t>
  </si>
  <si>
    <t>DRENO SUBSUPERFICIAL (SEÇÃO 0,40 X 0,40 M), COM TUBO DE PEAD CORRUGADO PERFURADO, DN 100 MM, ENCHIMENTO COM BRITA, ENVOLVIDO COM MANTA GEOTÊXTIL. AF_07/2021</t>
  </si>
  <si>
    <t xml:space="preserve"> CPU2014 </t>
  </si>
  <si>
    <t>DRENO SUBSUPERFICIAL (SEÇÃO 0,40 X 0,40 M), COM TUBO DE PEAD CORRUGADO PERFURADO, DN 160 MM, ENCHIMENTO COM BRITA, ENVOLVIDO COM MANTA GEOTÊXTIL</t>
  </si>
  <si>
    <t xml:space="preserve"> CPU2015 </t>
  </si>
  <si>
    <t>DRENO SUBSUPERFICIAL (SEÇÃO 0,40 X 0,40 M), COM TUBO DE PEAD CORRUGADO PERFURADO, DN 200 MM, ENCHIMENTO COM BRITA, ENVOLVIDO COM MANTA GEOTÊXTIL</t>
  </si>
  <si>
    <t xml:space="preserve"> 99253 </t>
  </si>
  <si>
    <t>CAIXA ENTERRADA HIDRÁULICA RETANGULAR EM ALVENARIA COM TIJOLOS CERÂMICOS MACIÇOS, DIMENSÕES INTERNAS: 0,6X0,6X0,6 M PARA REDE DE DRENAGEM. AF_12/2020</t>
  </si>
  <si>
    <t>CERCAMENTO</t>
  </si>
  <si>
    <t>MURETA + TELA METÁLICA</t>
  </si>
  <si>
    <t xml:space="preserve"> 02.10.050 </t>
  </si>
  <si>
    <t>LOCAÇÃO PARA MUROS, CERCAS E ALAMBRADOS</t>
  </si>
  <si>
    <t xml:space="preserve"> 101174 </t>
  </si>
  <si>
    <t>ESTACA BROCA DE CONCRETO, DIÂMETRO DE 25CM, ESCAVAÇÃO MANUAL COM TRADO CONCHA, COM ARMADURA DE ARRANQUE. AF_05/2020</t>
  </si>
  <si>
    <t xml:space="preserve"> 96527 </t>
  </si>
  <si>
    <t>ESCAVAÇÃO MANUAL PARA VIGA BALDRAME OU SAPATA CORRIDA (INCLUINDO ESCAVAÇÃO PARA COLOCAÇÃO DE FÔRMAS). AF_01/2024</t>
  </si>
  <si>
    <t xml:space="preserve"> 96622 </t>
  </si>
  <si>
    <t>LASTRO COM MATERIAL GRANULAR, APLICADO EM PISOS OU LAJES SOBRE SOLO, ESPESSURA DE *5 CM*. AF_01/2024</t>
  </si>
  <si>
    <t xml:space="preserve"> 96536 </t>
  </si>
  <si>
    <t>FABRICAÇÃO, MONTAGEM E DESMONTAGEM DE FÔRMA PARA VIGA BALDRAME, EM MADEIRA SERRADA, E=25 MM, 4 UTILIZAÇÕES. AF_01/2024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</si>
  <si>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</si>
  <si>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</si>
  <si>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103672 </t>
  </si>
  <si>
    <t>CONCRETAGEM DE PILARES, FCK = 25 MPA, COM USO DE BOMBA - LANÇAMENTO, ADENSAMENTO E ACABAMENTO. AF_02/2022_PS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</si>
  <si>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</si>
  <si>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</si>
  <si>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87878 </t>
  </si>
  <si>
    <t>CHAPISCO APLICADO EM ALVENARIAS E ESTRUTURAS DE CONCRETO INTERNAS, COM COLHER DE PEDREIRO.  ARGAMASSA TRAÇO 1:3 COM PREPARO MANUAL. AF_10/2022</t>
  </si>
  <si>
    <t xml:space="preserve"> 88489 </t>
  </si>
  <si>
    <t>PINTURA LÁTEX ACRÍLICA PREMIUM, APLICAÇÃO MANUAL EM PAREDES, DUAS DEMÃOS. AF_04/2023</t>
  </si>
  <si>
    <t xml:space="preserve"> C4730 </t>
  </si>
  <si>
    <t>SEINFRA</t>
  </si>
  <si>
    <t>CERCA/GRADIL NYLOFOR H=1,53M, MALHA 5 X 20CM - FIO 4,30MM, COM FIXADORES DE POLIAMIDA EM POSTE 40 x 60 MM CHUMBADOS EM BASE DE CONCRETO (EXCLUSIVE ESTA) , REVESTIDOS EM POLIESTER POR PROCESSO DE PINTURA ELETROSTÁTICA (GRADIL E POSTE), NAS CORES VERDE OU BRANCA - FORNECIMENTO E INSTALAÇÃO</t>
  </si>
  <si>
    <t>PORTÃO EXTERNO</t>
  </si>
  <si>
    <t xml:space="preserve"> C4556 </t>
  </si>
  <si>
    <t>PORTÃO PIVOTANTE NYLOFOR, COMPOSTO DE QUADRO, PAINÉIS E ACESSÓRIOS COM PINTURA ELETROSTÁTICA COM TINTA POLIESTER, NAS CORES VERDE OU BRANCA, COM POSTE EM AÇO REVESTIDO, COR VERDE OU BRANCA - FORNECIMENTO E MONTAGEM</t>
  </si>
  <si>
    <t xml:space="preserve"> C4557 </t>
  </si>
  <si>
    <t>PORTÃO DESLIZANTE NYLOFOR, COMPOSTO DE QUADRO, PAINÉIS E ACESSÓRIOS COM PINTURA ELETROSTÁTICA COM TINTA POLIESTER, NAS CORES VERDE OU BRANCA, COM POSTE EM AÇO REVESTIDO, COR VERDE OU BRANCA - FORNECIMENTO E MONTAGEM</t>
  </si>
  <si>
    <t>ALAMBRADO</t>
  </si>
  <si>
    <t xml:space="preserve"> 98522 </t>
  </si>
  <si>
    <t>ALAMBRADO EM MOURÕES DE CONCRETO, COM TELA DE ARAME GALVANIZADO (INCLUSIVE MURETA EM CONCRETO). AF_05/2018</t>
  </si>
  <si>
    <t>ESTACIONAMENTO</t>
  </si>
  <si>
    <t>PAVIMENTAÇÃO COM BRITA Nº 0</t>
  </si>
  <si>
    <t xml:space="preserve"> 2237 </t>
  </si>
  <si>
    <t>Pavimentação c/ brita granítica nº0, espalhada, e = 5,0 cm</t>
  </si>
  <si>
    <t>PISO EM CONCRETO DESEMPENADO</t>
  </si>
  <si>
    <t xml:space="preserve"> 102500 </t>
  </si>
  <si>
    <t>PINTURA DE DEMARCAÇÃO DE VAGA COM TINTA ACRÍLICA, E = 10 CM, APLICAÇÃO MANUAL. AF_05/2021</t>
  </si>
  <si>
    <t>PINTURA MURO DE DIVISA EXISTENTE</t>
  </si>
  <si>
    <t xml:space="preserve"> 96396 </t>
  </si>
  <si>
    <t>CONSTRUÇÃO DE BASE E SUB-BASE PARA PAVIMENTAÇÃO DE BRITA GRADUADA SIMPLES, COM ESPESSURA DE 15 CM - EXCLUSIVE CARGA E TRANSPORTE. AF_09/2024</t>
  </si>
  <si>
    <t xml:space="preserve"> 94275 </t>
  </si>
  <si>
    <t>ASSENTAMENTO DE GUIA (MEIO-FIO) EM TRECHO RETO, CONFECCIONADA EM CONCRETO PRÉ-FABRICADO, DIMENSÕES 100X15X13X20 CM (COMPRIMENTO X BASE INFERIOR X BASE SUPERIOR X ALTURA). AF_01/2024</t>
  </si>
  <si>
    <t xml:space="preserve"> 92398 </t>
  </si>
  <si>
    <t>EXECUÇÃO DE PAVIMENTO EM PISO INTERTRAVADO, COM BLOCO RETANGULAR COR NATURAL DE 20 X 10 CM, ESPESSURA 8 CM. AF_10/2022</t>
  </si>
  <si>
    <t xml:space="preserve"> 104797 </t>
  </si>
  <si>
    <t>REMOÇAO DE GUIAS PRÉ-FABRICADAS DE CONCRETO, DE FORMA MECANIZADA, COM REAPROVEITAMENTO. AF_09/2023</t>
  </si>
  <si>
    <t xml:space="preserve"> 4915777 </t>
  </si>
  <si>
    <t>Reassentamento manual de meio-fio com material arrancado da pista</t>
  </si>
  <si>
    <t xml:space="preserve"> 104658 </t>
  </si>
  <si>
    <t>PISO PODOTÁTIL DE ALERTA OU DIRECIONAL, DE CONCRETO, ASSENTADO SOBRE ARGAMASSA. AF_03/2024</t>
  </si>
  <si>
    <t>SISTEMA DE TRATAMENTO DE ESGOTO</t>
  </si>
  <si>
    <t xml:space="preserve"> 90108 </t>
  </si>
  <si>
    <t>ESCAVAÇÃO MECANIZADA DE VALA COM PROFUNDIDADE MAIOR QUE 1,5 M ATÉ 3,0 M (MÉDIA MONTANTE E JUSANTE/UMA COMPOSIÇÃO POR TRECHO), RETROESCAV (0,26 M3), LARGURA DE 0,8 M A 1,5 M, EM SOLO DE 1A CATEGORIA, LOCAIS COM BAIXO NÍVEL DE INTERFERÊNCIA. AF_09/2024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</si>
  <si>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</si>
  <si>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</si>
  <si>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98054 </t>
  </si>
  <si>
    <t>TANQUE SÉPTICO CIRCULAR, EM CONCRETO PRÉ-MOLDADO, DIÂMETRO INTERNO = 1,88 M, ALTURA INTERNA = 2,50 M, VOLUME ÚTIL: 6245,8 L (PARA 32 CONTRIBUINTES). AF_12/2020</t>
  </si>
  <si>
    <t xml:space="preserve"> 98060 </t>
  </si>
  <si>
    <t>FILTRO ANAERÓBIO CIRCULAR, EM CONCRETO PRÉ-MOLDADO, DIÂMETRO INTERNO = 2,38 M, ALTURA INTERNA = 1,50 M, VOLUME ÚTIL: 5338,6 L (PARA 34 CONTRIBUINTES). AF_12/2020</t>
  </si>
  <si>
    <t xml:space="preserve"> 93369 </t>
  </si>
  <si>
    <t>REATERRO MECANIZADO DE VALA COM ESCAVADEIRA HIDRÁULICA (CAPACIDADE DA CAÇAMBA: 0,8 M³/POTÊNCIA: 111 HP), LARGURA 1,5 A 2,5 M, PROFUNDIDADE 1,5 A 3,0 M, COM SOLO (SEM SUBSTITUIÇÃO) DE 1ª CATEGORIA, COM COMPACTADOR DE SOLOS DE PERCUSSÃO. AF_08/2023</t>
  </si>
  <si>
    <t>CÓDIGO</t>
  </si>
  <si>
    <t>BDI Geral:</t>
  </si>
  <si>
    <t>BDI Equipamentos:</t>
  </si>
  <si>
    <t>6.1</t>
  </si>
  <si>
    <t>6.2</t>
  </si>
  <si>
    <t>6.3</t>
  </si>
  <si>
    <t>BDI</t>
  </si>
  <si>
    <t>PROJETO DE PREVENÇÃO E COMBATE A INCÊNDIO</t>
  </si>
  <si>
    <t xml:space="preserve"> 000408 </t>
  </si>
  <si>
    <t>PROJETO INSTALACOES PREV. E COMBATE A INCENDIO ACIMA 700M2</t>
  </si>
  <si>
    <t>LIMPEZA DE ÁREA IMPLANTAÇÃO</t>
  </si>
  <si>
    <t xml:space="preserve"> 100976 </t>
  </si>
  <si>
    <t>CARGA, MANOBRA E DESCARGA DE SOLOS E MATERIAIS GRANULARES EM CAMINHÃO BASCULANTE 18 M³ - CARGA COM PÁ CARREGADEIRA (CAÇAMBA DE 1,7 A 2,8 M³ / 128 HP) E DESCARGA LIVRE (UNIDADE: M3). AF_07/2020</t>
  </si>
  <si>
    <t>PASSEIO PÚBLICO E CALÇADAS EXTERNAS</t>
  </si>
  <si>
    <t>COBERTURA VEGETAL IMPLANTAÇÃO</t>
  </si>
  <si>
    <t>CARGA, MANOBRA E DESCARGA DE ENTULHO EM CAMINHÃO BASCULANTE 18 M³ - CARGA COM ESCAVADEIRA HIDRÁULICA (CAÇAMBA DE 0,80 M³ / 111 HP) E DESCARGA LIVRE (UNIDADE: M3). AF_07/2020</t>
  </si>
  <si>
    <t>SERVIÇOS GERAIS EM FUNDAÇÕES</t>
  </si>
  <si>
    <t xml:space="preserve"> CPU2006 </t>
  </si>
  <si>
    <t>ESTACA HÉLICE CONTÍNUA , DIÂMETRO DE 30 CM, INCLUSO CONCRETO FCK=30MPA (EXCLUSIVE BOMBEAMENTO, MOBILIZAÇÃO E DESMOBILIZAÇÃO)</t>
  </si>
  <si>
    <t xml:space="preserve"> CPU2005 </t>
  </si>
  <si>
    <t>ESTACA HÉLICE CONTÍNUA , DIÂMETRO DE 40 CM, INCLUSO CONCRETO FCK=30MPA (EXCLUSIVE BOMBEAMENTO, MOBILIZAÇÃO E DESMOBILIZAÇÃO)</t>
  </si>
  <si>
    <t>FUNDAÇÕES (SERVIÇOS COMPLEMENTARES)</t>
  </si>
  <si>
    <t xml:space="preserve"> 95601 </t>
  </si>
  <si>
    <t>ARRASAMENTO MECANICO DE ESTACA DE CONCRETO ARMADO, DIAMETROS DE ATÉ 40 CM. AF_05/2021</t>
  </si>
  <si>
    <t xml:space="preserve"> 100981 </t>
  </si>
  <si>
    <t>CARGA, MANOBRA E DESCARGA DE ENTULHO EM CAMINHÃO BASCULANTE 6 M³ - CARGA COM ESCAVADEIRA HIDRÁULICA (CAÇAMBA DE 0,80 M³ / 111 HP) E DESCARGA LIVRE (UNIDADE: M3). AF_07/2020</t>
  </si>
  <si>
    <t xml:space="preserve"> 97914 </t>
  </si>
  <si>
    <t>TRANSPORTE COM CAMINHÃO BASCULANTE DE 6 M³, EM VIA URBANA PAVIMENTADA, DMT ATÉ 30 KM (UNIDADE: M3XKM). AF_07/2020</t>
  </si>
  <si>
    <t xml:space="preserve"> CPU2007.1 </t>
  </si>
  <si>
    <t>ARQUITETO DE OBRA JUNIOR COM ENCARGOS COMPLEMENTARES</t>
  </si>
  <si>
    <t xml:space="preserve"> CPU2008.1 </t>
  </si>
  <si>
    <t xml:space="preserve"> CPU2002.1 </t>
  </si>
  <si>
    <t>VIGIA DE OBRA, COM ENCARGOS COMPLEMENTARES</t>
  </si>
  <si>
    <t>LIMPEZA DE ÁREA CANTEIRO MÓDULO BÁSICO - TRANSPORTE</t>
  </si>
  <si>
    <t>ATERRO IMPLANTAÇÃO</t>
  </si>
  <si>
    <t>MOVIMENTO DE TERRA - MÓDULO BÁSICO - TRANSPORTE</t>
  </si>
  <si>
    <t>FUNDAÇÕES (ESTACAS)</t>
  </si>
  <si>
    <t>ADMINISTRAÇÃO LOCAL - IMPLANTAÇÃO</t>
  </si>
  <si>
    <t>PROJETO LEGAL DE ARQUITETURA</t>
  </si>
  <si>
    <t xml:space="preserve"> 000410 </t>
  </si>
  <si>
    <t>PROJETO DE ARQUITETURA DE APROVACAO (LEGAL) ATE 400m2</t>
  </si>
  <si>
    <t>ACESSÓRIOS PCD COMPLEMENTO</t>
  </si>
  <si>
    <t xml:space="preserve"> 100868 </t>
  </si>
  <si>
    <t>BARRA DE APOIO RETA, EM ACO INOX POLIDO, COMPRIMENTO 80 CM, FIXADA NA PAREDE - FORNECIMENTO E INSTALAÇÃO. AF_01/2020</t>
  </si>
  <si>
    <t>AS BUILT</t>
  </si>
  <si>
    <t xml:space="preserve"> 000089 </t>
  </si>
  <si>
    <t>PROJETO ""AS BUILT"" ARQUITETURA</t>
  </si>
  <si>
    <t xml:space="preserve"> 000064 </t>
  </si>
  <si>
    <t>PROJETO ""AS BUILT"" DE INSTALACOES HIDRAULICAS</t>
  </si>
  <si>
    <t xml:space="preserve"> 01.050.0960-0 </t>
  </si>
  <si>
    <t>EMOP</t>
  </si>
  <si>
    <t>PROJETO DE AS BUILT DE INSTALACAO ELETRICA PARA PREDIOS CULT URAIS ATE 3000M2,APRESENTADO NOS PADROES DA CONTRATANTE 9%-DESPESAS ADMINISTRATIVAS E DE MATERIAIS</t>
  </si>
  <si>
    <t xml:space="preserve"> 01.050.0845-0 </t>
  </si>
  <si>
    <t>PROJETO DE AS BUILT DE INSTALACAO DE INCENDIO E SPDA PARA PR EDIOS CULTURAIS ATE 500M2,APRESENTADO NOS PADROES DA CONTRAT ANTE 9%-DESPESAS ADMINISTRATIVAS E DE MATERIAIS</t>
  </si>
  <si>
    <t>NÃO-DESONERADO</t>
  </si>
  <si>
    <t>DESPESAS ADMINISTRATIVAS</t>
  </si>
  <si>
    <t>1.1</t>
  </si>
  <si>
    <t>CONSUMO DE ENERGIA ELÉTRICA - BAIXA TENSÃO (UNIDADE: KWH)</t>
  </si>
  <si>
    <t>OUTRAS</t>
  </si>
  <si>
    <t>1.2</t>
  </si>
  <si>
    <t>CONSUMO DE TELEFONIA/INTERNET FIXA E/OU MÓVEL</t>
  </si>
  <si>
    <t>MÊS</t>
  </si>
  <si>
    <t>484</t>
  </si>
  <si>
    <t>CONSUMO DE ESGOTO - REDE PÚBLICA</t>
  </si>
  <si>
    <t>M3</t>
  </si>
  <si>
    <t>483</t>
  </si>
  <si>
    <t>CONSUMO DE ÁGUA TRATADA</t>
  </si>
  <si>
    <t>399</t>
  </si>
  <si>
    <t>CONSUMO COMBUSTIVEL - VEÍCULO LEVE (10 km/l e 500 km/mês)</t>
  </si>
  <si>
    <t>PESSOAL TÉCNICO, ADMINISTRATIVO E DE APOIO (salários + encargos)</t>
  </si>
  <si>
    <t>2.1</t>
  </si>
  <si>
    <t>CPU2007</t>
  </si>
  <si>
    <t>2.2</t>
  </si>
  <si>
    <t>CPU2008</t>
  </si>
  <si>
    <t>2.3</t>
  </si>
  <si>
    <t>CPU2002</t>
  </si>
  <si>
    <t>INSTALAÇÃO DO CANTEIRO</t>
  </si>
  <si>
    <t>3.1</t>
  </si>
  <si>
    <t>M2</t>
  </si>
  <si>
    <t>3.2</t>
  </si>
  <si>
    <t>3.3</t>
  </si>
  <si>
    <t>407</t>
  </si>
  <si>
    <t>BARRACAO DE OBRA PARA ALOJAMENTO/ESCRITORIO, PISO EM PINHO 3A, PAREDES EM COMPENSADO 10MM, COBERTURA EM TELHA FIBROCIMENTO 6MM, INCLUSO INSTALACOES ELETRICAS E ESQUADRIAS</t>
  </si>
  <si>
    <t>3.4</t>
  </si>
  <si>
    <t>10777</t>
  </si>
  <si>
    <t>LOCACAO DE CONTAINER 2,30 X 4,30 M, ALT. 2,50 M, PARA SANITARIO, COM 3 BACIAS, 4 CHUVEIROS, 1 LAVATORIO E 1 MICTORIO (NAO INCLUI MOBILIZACAO/DESMOBILIZACAO)</t>
  </si>
  <si>
    <t>3.5</t>
  </si>
  <si>
    <t>10775</t>
  </si>
  <si>
    <t>LOCACAO DE CONTAINER 2,30 X 6,00 M, ALT. 2,50 M, COM 1 SANITARIO, PARA ESCRITORIO, COMPLETO, SEM DIVISORIAS INTERNAS (NAO INCLUI MOBILIZACAO/DESMOBILIZACAO)</t>
  </si>
  <si>
    <t>3.6</t>
  </si>
  <si>
    <t>476</t>
  </si>
  <si>
    <t>FRETE (CARGA, MANOBRA, DESCARGA E TRANSPORTE) DE CONTAINER EM CAMINHÃO CARROCERIA COM MUNCK - TRAJETO MÁXIMO: ATÉ 30KM</t>
  </si>
  <si>
    <t>3.7</t>
  </si>
  <si>
    <t>369</t>
  </si>
  <si>
    <t>LIGAÇÃO PROVISÓRIA DE ÁGUA E ESGOTO PARA CANTEIRO DE OBRAS</t>
  </si>
  <si>
    <t>3.8</t>
  </si>
  <si>
    <t>AGT_C_20501</t>
  </si>
  <si>
    <t>Cotação</t>
  </si>
  <si>
    <t>LIGAÇÃO PROVISÓRIA LUZ E FORÇA</t>
  </si>
  <si>
    <t>FORNECIMENTO E INSTALAÇÃO DE PLACA DE OBRA COM CHAPA GALVANIZADA E ESTRUTURA DE MADEIRA. AF_03/2022_PS</t>
  </si>
  <si>
    <t>TAPUME COM TELHA METÁLICA. AF_03/2024</t>
  </si>
  <si>
    <t>371</t>
  </si>
  <si>
    <t>LOCAÇÃO DE ANDAIME METÁLICO TIPO FACHADEIRO (FORNECIMENTO, MONTAGEM E DESMONTAGEM) (UNIDADE: M2xMÊS)</t>
  </si>
  <si>
    <t>COLOCAÇÃO DE TELA EM ANDAIME FACHADEIRO. AF_03/2024</t>
  </si>
  <si>
    <t>MOVIMENTO DE TERRA</t>
  </si>
  <si>
    <t>4.1</t>
  </si>
  <si>
    <t>ATERRO MECANIZADO DE VALA COM RETROESCAVADEIRA (CAPACIDADE DA CAÇAMBA DA RETRO: 0,26 M³ / POTÊNCIA: 88 HP), LARGURA ATÉ 1,5 M, PROFUNDIDADE ATÉ 1,5 M, COM SOLO ARGILO-ARENOSO. AF_08/2023</t>
  </si>
  <si>
    <t>COMPACTAÇÃO MECÂNICA DE SOLO PARA EXECUÇÃO DE RADIER, PISO DE CONCRETO OU LAJE SOBRE SOLO, COM COMPACTADOR DE SOLOS A PERCUSSÃO. AF_09/2021</t>
  </si>
  <si>
    <t>LOCAÇÃO DA OBRA</t>
  </si>
  <si>
    <t>5.1</t>
  </si>
  <si>
    <t>LOCAÇÃO CONVENCIONAL DE OBRA, UTILIZANDO GABARITO DE TÁBUAS CORRIDAS PONTALETADAS A CADA 2,00M - 2 UTILIZAÇÕES. AF_03/2024</t>
  </si>
  <si>
    <t>FUNDAÇÕES (ESCAVAÇÃO)</t>
  </si>
  <si>
    <t>ESCAVAÇÃO MECANIZADA DE VALA COM PROF. ATÉ 1,5 M (MÉDIA MONTANTE E JUSANTE/UMA COMPOSIÇÃO POR TRECHO), RETROESCAV. (0,26 M3), LARG. MENOR QUE 0,8 M, EM SOLO DE 1A CATEGORIA, EM LOCAIS COM ALTO NÍVEL DE INTERFERÊNCIA. AF_09/2024</t>
  </si>
  <si>
    <t>FUNDAÇÕES (REATERRO)</t>
  </si>
  <si>
    <t>7.1</t>
  </si>
  <si>
    <t>REATERRO MANUAL DE VALAS, COM COMPACTADOR DE SOLOS DE PERCUSSÃO. AF_08/2023</t>
  </si>
  <si>
    <t>FUNDAÇÕES (COMPACTAÇÃO)</t>
  </si>
  <si>
    <t>8.1</t>
  </si>
  <si>
    <t>408</t>
  </si>
  <si>
    <t>APILOAMENTO MANUAL DE FUNO DE VALA COM MACO DE 30KG</t>
  </si>
  <si>
    <t>FUNDAÇÕES (LASTRO)</t>
  </si>
  <si>
    <t>9.1</t>
  </si>
  <si>
    <t>LASTRO COM MATERIAL GRANULAR (PEDRA BRITADA N.1 E PEDRA BRITADA N.2), APLICADO EM PISOS OU LAJES SOBRE SOLO, ESPESSURA DE *10 CM*. AF_01/2024</t>
  </si>
  <si>
    <t>ARMADURA PARA FUNDAÇÕES</t>
  </si>
  <si>
    <t>10.1</t>
  </si>
  <si>
    <t>ARMAÇÃO DE SAPATA ISOLADA, VIGA BALDRAME E SAPATA CORRIDA UTILIZANDO AÇO CA-60 DE 5 MM - MONTAGEM. AF_01/2024</t>
  </si>
  <si>
    <t>10.2</t>
  </si>
  <si>
    <t>ARMAÇÃO DE SAPATA ISOLADA, VIGA BALDRAME E SAPATA CORRIDA UTILIZANDO AÇO CA-50 DE 6,3 MM - MONTAGEM. AF_01/2024</t>
  </si>
  <si>
    <t>ARMAÇÃO DE SAPATA ISOLADA, VIGA BALDRAME E SAPATA CORRIDA UTILIZANDO AÇO CA-50 DE 8 MM - MONTAGEM. AF_01/2024</t>
  </si>
  <si>
    <t>ARMAÇÃO DE SAPATA ISOLADA, VIGA BALDRAME E SAPATA CORRIDA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</si>
  <si>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</si>
  <si>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</si>
  <si>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ARMAÇÃO DE BLOCO, SAPATA ISOLADA E SAPATA CORRIDA UTILIZANDO AÇO CA-50 DE 20 MM - MONTAGEM. AF_01/2024</t>
  </si>
  <si>
    <t>MONTAGEM DE ARMADURA TRANSVERSAL DE ESTACAS DE SEÇÃO CIRCULAR, DIÂMETRO = 6,30 MM. AF_09/2021_PS</t>
  </si>
  <si>
    <t>MONTAGEM DE ARMADURA DE ESTACAS, DIÂMETRO = 12,5 MM. AF_09/2021_PS</t>
  </si>
  <si>
    <t>ARMAÇÃO DE BLOCO UTILIZANDO AÇO CA-60 DE 5 MM - MONTAGEM. AF_01/2024</t>
  </si>
  <si>
    <t>ARMAÇÃO DE BLOCO UTILIZANDO AÇO CA-50 DE 6,3 MM - MONTAGEM. AF_01/2024</t>
  </si>
  <si>
    <t>ARMAÇÃO DE BLOCO UTILIZANDO AÇO CA-50 DE 8 MM - MONTAGEM. AF_01/2024</t>
  </si>
  <si>
    <t>ARMAÇÃO DE BLOCO UTILIZANDO AÇO CA-50 DE 10 MM - MONTAGEM. AF_01/2024</t>
  </si>
  <si>
    <t>FÔRMA PARA FUNDAÇÕES</t>
  </si>
  <si>
    <t>11.1</t>
  </si>
  <si>
    <t>FABRICAÇÃO, MONTAGEM E DESMONTAGEM DE FÔRMA PARA VIGA BALDRAME, EM MADEIRA SERRADA, E=25 MM, 1 UTILIZAÇÃO. AF_01/2024</t>
  </si>
  <si>
    <t>11.2</t>
  </si>
  <si>
    <t>FABRICAÇÃO, MONTAGEM E DESMONTAGEM DE FÔRMA PARA BLOCO DE COROAMENTO, EM CHAPA DE MADEIRA COMPENSADA RESINADA, E=17 MM, 4 UTILIZAÇÕES. AF_01/2024</t>
  </si>
  <si>
    <t>CONCRETO PARA FUNDAÇÕES</t>
  </si>
  <si>
    <t>12.1</t>
  </si>
  <si>
    <t>IMPERMEABILIZAÇÃO EM FUNDAÇÕES</t>
  </si>
  <si>
    <t>13.1</t>
  </si>
  <si>
    <t>IMPERMEABILIZAÇÃO DE SUPERFÍCIE COM EMULSÃO ASFÁLTICA, 2 DEMÃOS. AF_09/2023</t>
  </si>
  <si>
    <t>PILARES, VIGAS E LAJES DE CONCRETO ARMADO</t>
  </si>
  <si>
    <t>14.1</t>
  </si>
  <si>
    <t>14.2</t>
  </si>
  <si>
    <t>ARMAÇÃO DE PILAR OU VIGA DE ESTRUTURA CONVENCIONAL DE CONCRETO ARMADO UTILIZANDO AÇO CA-50 DE 6,3 MM - MONTAGEM. AF_06/2022</t>
  </si>
  <si>
    <t>14.3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</si>
  <si>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</si>
  <si>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</si>
  <si>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ARMAÇÃO DE PILAR OU VIGA DE ESTRUTURA CONVENCIONAL DE CONCRETO ARMADO UTILIZANDO AÇO CA-50 DE 20,0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</si>
  <si>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</si>
  <si>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</si>
  <si>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</si>
  <si>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</si>
  <si>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</si>
  <si>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CPU2017</t>
  </si>
  <si>
    <t>Conjunto de conectores de punção composto por barra de 1/4" x 1" , dim. 22,2x2,5cm com 03 conectores de Ø=8mm (aço CA-50) e l=15,6cm</t>
  </si>
  <si>
    <t>CJ</t>
  </si>
  <si>
    <t>CPU2018</t>
  </si>
  <si>
    <t>Conjunto de conectores de punção composto por barra de 1/4" x 1" , dim. 50,7x2,5cm com 06 conectores de Ø=8mm (aço CA-50) e l=15,6cm</t>
  </si>
  <si>
    <t>ORSE_10847</t>
  </si>
  <si>
    <t>Conjunto de conectores de punção composto por barra de 1/4" x 1" , dim. 50,5x2,5cm com 05 conectores de Ø=8mm (aço CA-50) e l=15,6cm</t>
  </si>
  <si>
    <t>FABRICAÇÃO DE FÔRMA PARA LAJES, EM CHAPA DE MADEIRA COMPENSADA PLASTIFICADA, E = 18 MM. AF_09/2020</t>
  </si>
  <si>
    <t>FABRICAÇÃO DE FÔRMA PARA PILARES E ESTRUTURAS SIMILARES, EM CHAPA DE MADEIRA COMPENSADA RESINADA, E = 17 MM. AF_09/2020</t>
  </si>
  <si>
    <t>FABRICAÇÃO DE FÔRMA PARA VIGAS, EM CHAPA DE MADEIRA COMPENSADA PLASTIFICADA, E = 18 MM. AF_09/2020</t>
  </si>
  <si>
    <t>ESCORAMENTO DE FÔRMAS DE LAJE EM MADEIRA NÃO APARELHADA, PÉ-DIREITO SIMPLES, INCLUSO TRAVAMENTO, 4 UTILIZAÇÕES. AF_09/2020</t>
  </si>
  <si>
    <t>ESCORAMENTO DE FÔRMAS DE LAJE EM MADEIRA NÃO APARELHADA, PÉ-DIREITO DUPLO, INCLUSO TRAVAMENTO, 4 UTILIZAÇÕES. AF_09/2020</t>
  </si>
  <si>
    <t>CONCRETAGEM DE PILARES, FCK = 30 MPA, COM USO DE BOMBA - LANÇAMENTO, ADENSAMENTO E ACABAMENTO. AF_02/2022_PS</t>
  </si>
  <si>
    <t>CONCRETAGEM DE VIGAS E LAJES, FCK=30 MPA, PARA LAJES MACIÇAS OU NERVURADAS COM USO DE BOMBA - LANÇAMENTO, ADENSAMENTO E ACABAMENTO. AF_02/2022_PS</t>
  </si>
  <si>
    <t>SERVIÇOS GERAIS EM COBERTURA</t>
  </si>
  <si>
    <t>15.1</t>
  </si>
  <si>
    <t>PROTEÇÃO MECÂNICA DE SUPERFICIE HORIZONTAL COM ARGAMASSA DE CIMENTO E AREIA, TRAÇO 1:3, E=5CM. AF_09/2023</t>
  </si>
  <si>
    <t>15.2</t>
  </si>
  <si>
    <t>PROTEÇÃO MECÂNICA DE SUPERFICIE HORIZONTAL COM ARGAMASSA DE CIMENTO E AREIA, TRAÇO 1:3, E=3CM. AF_09/2023</t>
  </si>
  <si>
    <t>IMPERMEABILIZAÇÕES</t>
  </si>
  <si>
    <t>16.1</t>
  </si>
  <si>
    <t>IMPERMEABILIZAÇÃO DE SUPERFÍCIE COM MANTA ASFÁLTICA, DUAS CAMADAS, INCLUSIVE APLICAÇÃO DE PRIMER ASFÁLTICO, E=3MM E E=4MM. AF_09/2023</t>
  </si>
  <si>
    <t>IMPERMEABILIZAÇÃO DE SUPERFÍCIE COM MEMBRANA A BASE DE POLIURÉIA, 2 DEMÃOS</t>
  </si>
  <si>
    <t>VEGETAÇÃO SOBRE LAJE</t>
  </si>
  <si>
    <t>17.1</t>
  </si>
  <si>
    <t>GEOTÊXTIL NÃO TECIDO 100% POLIÉSTER, RESISTÊNCIA A TRAÇÃO DE 9 KN/M (RT - 9), INSTALADO EM DRENO - FORNECIMENTO E INSTALAÇÃO. AF_07/2021</t>
  </si>
  <si>
    <t>17.2</t>
  </si>
  <si>
    <t>ARGILA EXPANDIDA PARA PROTECAO TERMICA DE IMPERMEABILIZACAO DE LAJES</t>
  </si>
  <si>
    <t>TERRA PARA PLANTIO SOBRE LAJE IMPERMEABILIZADA - FORNECIMENTO E COLOCAÇÃO (INCLUI TRANSPORTE VERTICAL 1º PAVIMENTO)</t>
  </si>
  <si>
    <t>MOLDURAS E PROTEÇÕES</t>
  </si>
  <si>
    <t>18.1</t>
  </si>
  <si>
    <t>477</t>
  </si>
  <si>
    <t>CHAPIM SOBRE MUROS E/OU PLATIBANDAS LINEARES, EM PRÉ-MOLDADO DE CONCRETO, L = 25 CM, ASSENTADO COM ARGAMASSA 1:6 COM ADITIVO PLASTIFICANTE</t>
  </si>
  <si>
    <t>FECHAMENTOS</t>
  </si>
  <si>
    <t>478</t>
  </si>
  <si>
    <t>CLARABOIA EM CAIXILHO DE ALUMINIO E VIDRO LAMINADO COLORIDO - FORNECIMENTO E INSTALAÇÃO</t>
  </si>
  <si>
    <t>CPU_2018</t>
  </si>
  <si>
    <t>COBERTURA PLANA EM CHAPA DE POLICARBONATO ALVEOLAR DE 6 MM, INCLUSO ESTRUTURA METÁLICA EM ALUMÍNIO</t>
  </si>
  <si>
    <t>ALVENARIA</t>
  </si>
  <si>
    <t>ALVENARIA DE VEDAÇÃO DE BLOCOS CERÂMICOS FURADOS NA HORIZONTAL DE 9X19X19 CM (ESPESSURA 9 CM) E ARGAMASSA DE ASSENTAMENTO COM PREPARO EM BETONEIRA. AF_12/2021</t>
  </si>
  <si>
    <t>SERVIÇOS GERAIS EM PAREDES</t>
  </si>
  <si>
    <t>RASGO LINEAR MANUAL EM ALVENARIA, PARA RAMAIS/ DISTRIBUIÇÃO DE INSTALAÇÕES HIDRÁULICAS, DIÂMETROS MENORES OU IGUAIS A 40 MM. AF_09/2023</t>
  </si>
  <si>
    <t>RASGO LINEAR MANUAL EM ALVENARIA, PARA ELETRODUTOS, DIÂMETROS MENORES OU IGUAIS A 40 MM. AF_09/2023</t>
  </si>
  <si>
    <t>CHUMBAMENTO LINEAR EM ALVENARIA PARA RAMAIS/DISTRIBUIÇÃO DE INSTALAÇÕES HIDRÁULICAS COM DIÂMETROS MENORES OU IGUAIS A 40 MM. AF_09/2023</t>
  </si>
  <si>
    <t>CHUMBAMENTO LINEAR EM ALVENARIA PARA ELETRODUTOS COM DIÂMETROS MENORES OU IGUAIS A 40 MM. AF_09/2023</t>
  </si>
  <si>
    <t>21.5</t>
  </si>
  <si>
    <t>FIXAÇÃO (ENCUNHAMENTO) DE ALVENARIA DE VEDAÇÃO COM TIJOLO MACIÇO. AF_03/2024</t>
  </si>
  <si>
    <t>ENTELAMENTO PREVENTIVO DE SUPERFÍCIE SUJEITA A TRINCA (LARGURA DA TELA 25 CM)</t>
  </si>
  <si>
    <t>VERGA MOLDADA IN LOCO EM CONCRETO, ESPESSURA DE *10* CM. AF_03/2024</t>
  </si>
  <si>
    <t>FACHADA ADAPTÁVEL</t>
  </si>
  <si>
    <t>480</t>
  </si>
  <si>
    <t>ESTRUTURA METÁLICA - TUBO DE AÇO GALVANIZADO A FOGO COM COSTURA , DN 1", E=2,65mm, Ø EXT=33,7mm, PESO 2.03 kg/m (NBR 5590), LIGAÇÕES SOLDADAS, INCLUSOS MATERIAIS E MÃO DE OBRA - FORNECIMENTO E INSTALAÇÃO</t>
  </si>
  <si>
    <t>486</t>
  </si>
  <si>
    <t>PLACA DE BASE EM CHAPA GROSSA DE AÇO SAC 350 (ASTM A588, COR-TEM) - E= 8mm (5/16") - ANCORADA COM BARRA ROSCADA DE AÇO GALVANIZADO 3/8" - FORNECIMENTO E INSTALAÇÃO.</t>
  </si>
  <si>
    <t>ALUMÍNIO</t>
  </si>
  <si>
    <t>374</t>
  </si>
  <si>
    <t>PORTA DE ALUMINIO ANODIZADO (PRETO OU BRONZE) DE CORRER, EM PERFIS SERIE 30, INCLUSOS FERRAGENS E VIDRO DE SEGURANÇA 8mm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</si>
  <si>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</si>
  <si>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MADEIRA</t>
  </si>
  <si>
    <t>KIT DE PORTA-PRONTA DE MADEIRA EM ACABAMENTO MELAMÍNICO BRANCO, FOLHA PESADA OU SUPERPESADA, 90X210CM, FIXAÇÃO COM PREENCHIMENTO TOTAL DE ESPUMA EXPANSIVA - FORNECIMENTO E INSTALAÇÃO. AF_12/2019</t>
  </si>
  <si>
    <t>CPU2009</t>
  </si>
  <si>
    <t>PORTA DE MADEIRA EM ACABAMENTO MELAMÍNICO BRANCO, FOLHA PESADA OU SUPERPESADA, 90X210CM, FIXAÇÃO COM PREENCHIMENTO TOTAL DE ESPUMA EXPANSIVA, COM GRELHA DE RETORNO - FORNECIMENTO E INSTALAÇÃO</t>
  </si>
  <si>
    <t>CPU2010</t>
  </si>
  <si>
    <t>PORTA DE MADEIRA EM ACABAMENTO MELAMÍNICO BRANCO, FOLHA PESADA OU SUPERPESADA, 90X210CM, PNE COM BARRA HORIZONTAL E PROTEÇÃO INFERIOR DE INOX, FIXAÇÃO COM PREENCHIMENTO TOTAL DE ESPUMA EXPANSIVA, COM GRELHA DE RETORNO - FORNECIMENTO E INSTALAÇÃO</t>
  </si>
  <si>
    <t>AÇO</t>
  </si>
  <si>
    <t>479</t>
  </si>
  <si>
    <t>PORTA DE ENROLAR MANUAL COMPLETA, PERFIL MEIA CANA CEGA, EM ACO GALVANIZADO COM PINTURA ELETROSTATICA, CHAPA NUMERO 24" (FONECIMENTO E INSTALAÇÃO)</t>
  </si>
  <si>
    <t>ÁGUA FRIA</t>
  </si>
  <si>
    <t>HIDRÔMETRO DN 1/2", 3,0 M3/H - FORNECIMENTO E INSTALAÇÃO. AF_03/2024</t>
  </si>
  <si>
    <t>KIT CAVALETE PARA MEDIÇÃO DE ÁGUA - ENTRADA PRINCIPAL, EM PVC 25 MM (3/4") - FORNECIMENTO E INSTALAÇÃO (EXCLUSIVE HIDRÔMETRO). AF_03/2024</t>
  </si>
  <si>
    <t>CAIXA EM CONCRETO PRÉ-MOLDADO PARA ABRIGO DE HIDRÔMETRO COM DN 20 MM - FORNECIMENTO E INSTALAÇÃO. AF_03/2024</t>
  </si>
  <si>
    <t>CAIXA D´ÁGUA EM POLIÉSTER REFORÇADO COM FIBRA DE VIDRO, 2000 LITROS - FORNECIMENTO E INSTALAÇÃO. AF_06/2021</t>
  </si>
  <si>
    <t>TORNEIRA DE BOIA PARA CAIXA D'ÁGUA, ROSCÁVEL, 1/2" - FORNECIMENTO E INSTALAÇÃO. AF_08/2021</t>
  </si>
  <si>
    <t>REGISTRO DE GAVETA BRUTO, LATÃO, ROSCÁVEL, 3/4" - FORNECIMENTO E INSTALAÇÃO. AF_08/2021</t>
  </si>
  <si>
    <t>REGISTRO DE PRESSÃO BRUTO, LATÃO, ROSCÁVEL, 3/4", COM ACABAMENTO E CANOPLA CROMADOS - FORNECIMENTO E INSTALAÇÃO. AF_08/2021</t>
  </si>
  <si>
    <t>REGISTRO DE ESFERA, PVC, SOLDÁVEL, COM VOLANTE, DN 25 MM - FORNECIMENTO E INSTALAÇÃO. AF_08/2021</t>
  </si>
  <si>
    <t>REGISTRO DE ESFERA, PVC, SOLDÁVEL, COM VOLANTE, DN 40 MM - FORNECIMENTO E INSTALAÇÃO. AF_08/2021</t>
  </si>
  <si>
    <t>REGISTRO DE ESFERA, PVC, SOLDÁVEL, COM VOLANTE, DN 50 MM - FORNECIMENTO E INSTALAÇÃO. AF_08/2021</t>
  </si>
  <si>
    <t>TUBO, PVC, SOLDÁVEL, DE 25MM, INSTALADO EM RAMAL DE DISTRIBUIÇÃO DE ÁGUA - FORNECIMENTO E INSTALAÇÃO. AF_06/2022</t>
  </si>
  <si>
    <t>TUBO, PVC, SOLDÁVEL, DE 40MM, INSTALADO EM RAMAL DE DISTRIBUIÇÃO DE ÁGUA - FORNECIMENTO E INSTALAÇÃO. AF_06/2022</t>
  </si>
  <si>
    <t>TUBO, PVC, SOLDÁVEL, DE 50MM, INSTALADO EM RAMAL DE DISTRIBUIÇÃO DE ÁGUA - FORNECIMENTO E INSTALAÇÃO. AF_06/2022</t>
  </si>
  <si>
    <t>JOELHO 45 GRAUS, PVC, SOLDÁVEL, DN 25MM, INSTALADO EM RAMAL DE DISTRIBUIÇÃO DE ÁGUA - FORNECIMENTO E INSTALAÇÃO. AF_06/2022</t>
  </si>
  <si>
    <t>JOELHO 90 GRAUS, PVC, SOLDÁVEL, DN 25MM, INSTALADO EM RAMAL DE DISTRIBUIÇÃO DE ÁGUA - FORNECIMENTO E INSTALAÇÃO. AF_06/2022</t>
  </si>
  <si>
    <t>JOELHO 90 GRAUS COM BUCHA DE LATÃO, PVC, SOLDÁVEL, DN 25MM, X 1/2 INSTALADO EM RAMAL OU SUB-RAMAL DE ÁGUA - FORNECIMENTO E INSTALAÇÃO. AF_06/2022</t>
  </si>
  <si>
    <t>JOELHO 90 GRAUS, PVC, SOLDÁVEL, DN 40MM, INSTALADO EM RAMAL DE DISTRIBUIÇÃO DE ÁGUA - FORNECIMENTO E INSTALAÇÃO. AF_06/2022</t>
  </si>
  <si>
    <t>JOELHO 45 GRAUS, PVC, SOLDÁVEL, DN 50MM, INSTALADO EM RAMAL DE DISTRIBUIÇÃO DE ÁGUA - FORNECIMENTO E INSTALAÇÃO. AF_06/2022</t>
  </si>
  <si>
    <t>JOELHO 90 GRAUS, PVC, SOLDÁVEL, DN 50MM, INSTALADO EM RAMAL DE DISTRIBUIÇÃO DE ÁGUA - FORNECIMENTO E INSTALAÇÃO. AF_06/2022</t>
  </si>
  <si>
    <t>TE, PVC, SOLDÁVEL, DN 25MM, INSTALADO EM RAMAL OU SUB-RAMAL DE ÁGUA - FORNECIMENTO E INSTALAÇÃO. AF_06/2022</t>
  </si>
  <si>
    <t>TE, PVC, SOLDÁVEL, DN 40MM, INSTALADO EM RAMAL DE DISTRIBUIÇÃO DE ÁGUA - FORNECIMENTO E INSTALAÇÃO. AF_06/2022</t>
  </si>
  <si>
    <t>TÊ DE REDUÇÃO, PVC, SOLDÁVEL, DN 50MM X 25MM, INSTALADO EM RAMAL DE DISTRIBUIÇÃO DE ÁGUA - FORNECIMENTO E INSTALAÇÃO. AF_06/2022</t>
  </si>
  <si>
    <t>TÊ COM BUCHA DE LATÃO NA BOLSA CENTRAL, PVC, SOLDÁVEL, DN 25MM X 1/2, INSTALADO EM RAMAL OU SUB-RAMAL DE ÁGUA - FORNECIMENTO E INSTALAÇÃO. AF_06/2022</t>
  </si>
  <si>
    <t>ADAPTADOR CURTO COM BOLSA E ROSCA PARA REGISTRO, PVC, SOLDÁVEL, DN 25MM X 3/4, INSTALADO EM RAMAL OU SUB-RAMAL DE ÁGUA - FORNECIMENTO E INSTALAÇÃO. AF_06/2022</t>
  </si>
  <si>
    <t>LUVA COM BUCHA DE LATÃO, PVC, SOLDÁVEL, DN 25MM X 3/4, INSTALADO EM RAMAL OU SUB-RAMAL DE ÁGUA - FORNECIMENTO E INSTALAÇÃO. AF_06/2022</t>
  </si>
  <si>
    <t>BUCHA DE REDUÇÃO, LONGA, PVC, SOLDÁVEL, DN 50 X 25 MM, INSTALADO EM RAMAL DE DISTRIBUIÇÃO DE ÁGUA - FORNECIMENTO E INSTALAÇÃO. AF_06/2022</t>
  </si>
  <si>
    <t>ESGOTO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</si>
  <si>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</si>
  <si>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</si>
  <si>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</si>
  <si>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 PVC, SERIE NORMAL, ESGOTO PREDIAL, DN 100 MM,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</si>
  <si>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</si>
  <si>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PRUMADA DE ESGOTO SANITÁRIO OU VENTILAÇÃO. AF_08/2022</t>
  </si>
  <si>
    <t>JOELHO 45 GRAUS, PVC, SERIE NORMAL, ESGOTO PREDIAL, DN 100 MM, JUNTA ELÁSTICA,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</si>
  <si>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</si>
  <si>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PRUMADA DE ESGOTO SANITÁRIO OU VENTILAÇÃO. AF_08/2022</t>
  </si>
  <si>
    <t>JOELHO 90 GRAUS, PVC, SERIE NORMAL, ESGOTO PREDIAL, DN 75 MM, JUNTA ELÁSTICA,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</si>
  <si>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</si>
  <si>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JUNÇÃO SIMPLES, PVC, SERIE NORMAL, ESGOTO PREDIAL, DN 50 X 50 MM, JUNTA ELÁSTICA, FORNECIDO E INSTALADO EM RAMAL DE DESCARGA OU RAMAL DE ESGOTO SANITÁRIO. AF_08/2022</t>
  </si>
  <si>
    <t>JUNÇÃO SIMPLES, PVC, SERIE NORMAL, ESGOTO PREDIAL, DN 100 X 100 MM, JUNTA ELÁSTICA, FORNECIDO E INSTALADO EM RAMAL DE DESCARGA OU RAMAL DE ESGOTO SANITÁRIO. AF_08/2022</t>
  </si>
  <si>
    <t>424</t>
  </si>
  <si>
    <t>JUNÇÃO COM REDUÇÃO, PVC, SERIE NORMAL, ESGOTO PREDIAL, DN 100 X 50 MM, JUNTA ELÁSTICA, FORNECIDO E INSTALADO EM RAMAL DE DESCARGA OU RAMAL DE ESGOTO SANITÁRIO</t>
  </si>
  <si>
    <t>TE, PVC, SERIE NORMAL, ESGOTO PREDIAL, DN 50 X 50 MM, JUNTA ELÁSTICA, FORNECIDO E INSTALADO EM RAMAL DE DESCARGA OU RAMAL DE ESGOTO SANITÁRIO. AF_08/2022</t>
  </si>
  <si>
    <t>TE, PVC, SERIE NORMAL, ESGOTO PREDIAL, DN 75 X 75 MM, JUNTA ELÁSTICA, FORNECIDO E INSTALADO EM RAMAL DE DESCARGA OU RAMAL DE ESGOTO SANITÁRIO. AF_08/2022</t>
  </si>
  <si>
    <t>TE COM REDUÇÃO, PVC, SERIE NORMAL, ESGOTO PREDIAL, DN 75 X 50 MM, JUNTA ELÁSTICA, FORNECIDO E INSTALADO EM RAMAL DE DESCARGA OU RAMAL DE ESGOTO SANITÁRIO</t>
  </si>
  <si>
    <t>TE, PVC, SÉRIE NORMAL, ESGOTO PREDIAL, DN 100 X 50 MM, JUNTA ELÁSTICA, FORNECIDO E INSTALADO EM RAMAL DE DESCARGA OU RAMAL DE ESGOTO SANITÁRIO. AF_08/2022</t>
  </si>
  <si>
    <t>LUVA SIMPLES, PVC, SERIE NORMAL, ESGOTO PREDIAL, DN 50 MM, JUNTA ELÁSTICA, FORNECIDO E INSTALADO EM RAMAL DE DESCARGA OU RAMAL DE ESGOTO SANITÁRIO. AF_08/2022</t>
  </si>
  <si>
    <t>LUVA SIMPLES, PVC, SERIE NORMAL, ESGOTO PREDIAL, DN 75 MM, JUNTA ELÁSTICA, FORNECIDO E INSTALADO EM RAMAL DE DESCARGA OU RAMAL DE ESGOTO SANITÁRIO. AF_08/2022</t>
  </si>
  <si>
    <t>LUVA SIMPLES, PVC, SERIE NORMAL, ESGOTO PREDIAL, DN 100 MM, JUNTA ELÁSTICA, FORNECIDO E INSTALADO EM RAMAL DE DESCARGA OU RAMAL DE ESGOTO SANITÁRIO. AF_08/2022</t>
  </si>
  <si>
    <t>TERMINAL DE VENTILAÇÃO, PVC, SÉRIE NORMAL, ESGOTO PREDIAL, DN 50 MM, JUNTA SOLDÁVEL, FORNECIDO E INSTALADO EM PRUMADA DE ESGOTO SANITÁRIO OU VENTILAÇÃO. AF_08/2022</t>
  </si>
  <si>
    <t>TERMINAL DE VENTILAÇÃO, PVC, SÉRIE NORMAL, ESGOTO PREDIAL, DN 75 MM, JUNTA SOLDÁVEL, FORNECIDO E INSTALADO EM PRUMADA DE ESGOTO SANITÁRIO OU VENTILAÇÃO. AF_08/2022</t>
  </si>
  <si>
    <t>REDUÇÃO EXCÊNTRICA, PVC, SERIE R, ÁGUA PLUVIAL, DN 75 X 50 MM, JUNTA ELÁSTICA, FORNECIDO E INSTALADO EM RAMAL DE ENCAMINHAMENTO. AF_06/2022</t>
  </si>
  <si>
    <t>REDUÇÃO EXCÊNTRICA, PVC, SERIE R, ÁGUA PLUVIAL, DN 100 X 75 MM, JUNTA ELÁSTICA, FORNECIDO E INSTALADO EM RAMAL DE ENCAMINHAMENTO. AF_06/2022</t>
  </si>
  <si>
    <t>CAIXA SIFONADA, PVC, DN 100 X 100 X 50 MM, JUNTA ELÁSTICA, FORNECIDA E INSTALADA EM RAMAL DE DESCARGA OU EM RAMAL DE ESGOTO SANITÁRIO. AF_08/2022</t>
  </si>
  <si>
    <t>CAIXA SIFONADA, COM GRELHA REDONDA, PVC, DN 150 X 150 X 50 MM, JUNTA SOLDÁVEL, FORNECIDA E INSTALADA EM RAMAL DE DESCARGA OU EM RAMAL DE ESGOTO SANITÁRIO. AF_08/2022</t>
  </si>
  <si>
    <t>CAIXA SIFONADA, PVC, DN 150 X 185 X 75 MM, JUNTA ELÁSTICA, FORNECIDA E INSTALADA EM RAMAL DE DESCARGA OU EM RAMAL DE ESGOTO SANITÁRIO. AF_08/2022</t>
  </si>
  <si>
    <t>RALO SIFONADO, PVC, DN 100 X 40 MM, JUNTA SOLDÁVEL, FORNECIDO E INSTALADO EM RAMAL DE DESCARGA OU EM RAMAL DE ESGOTO SANITÁRIO. AF_08/2022</t>
  </si>
  <si>
    <t>426</t>
  </si>
  <si>
    <t>PROLONGAMENTO PARA CAIXA SIFONADA PVC 100x100mm, ESGOTO</t>
  </si>
  <si>
    <t>427</t>
  </si>
  <si>
    <t>PROLONGAMENTO PARA CAIXA SIFONADA PVC 150x150mm, ESGOTO</t>
  </si>
  <si>
    <t>CAIXA DE GORDURA PEQUENA (CAPACIDADE: 19 L), CIRCULAR, EM PVC, DIÂMETRO INTERNO= 0,3 M. AF_12/2020</t>
  </si>
  <si>
    <t>CAIXA ENTERRADA HIDRÁULICA RETANGULAR, EM CONCRETO PRÉ-MOLDADO, DIMENSÕES INTERNAS: 0,3X0,3X0,3 M. AF_12/2020</t>
  </si>
  <si>
    <t>CAIXA ENTERRADA HIDRÁULICA RETANGULAR, EM CONCRETO PRÉ-MOLDADO, DIMENSÕES INTERNAS: 0,6X0,6X0,5 M. AF_12/2020</t>
  </si>
  <si>
    <t>CAIXA INSPECAO EM CONCRETO PRE MOLDADO CIRCULAR COM TAMPA DE FERRO FUNIDO - Ø60cm</t>
  </si>
  <si>
    <t>ÁGUAS PLUVIAIS</t>
  </si>
  <si>
    <t>TUBO PVC, SÉRIE R, ÁGUA PLUVIAL, DN 100 MM, FORNECIDO E INSTALADO EM RAMAL DE ENCAMINHAMENTO. AF_06/2022</t>
  </si>
  <si>
    <t>TUBO PVC, SÉRIE R, ÁGUA PLUVIAL, DN 150 MM, FORNECIDO E INSTALADO EM RAMAL DE ENCAMINHAMENTO. AF_06/2022</t>
  </si>
  <si>
    <t>375</t>
  </si>
  <si>
    <t>RALO SEMI-HEMISFÉRICO FºFº, TIPO ABACAXI Ø 75mm</t>
  </si>
  <si>
    <t>411</t>
  </si>
  <si>
    <t>GÁRGULA DE DESCIDA PLUVIAL EM CONCRETO APARENTE</t>
  </si>
  <si>
    <t>412</t>
  </si>
  <si>
    <t>CANALETA DE CONCRETO MOLDADO IN LOCO, ESPESSURA DE 0,10 M, GEOMETRIA PRISMÁTICA (DIMENSÕES INTERNAS: L=0,40m; H(médio)=0,325m)</t>
  </si>
  <si>
    <t>428</t>
  </si>
  <si>
    <t>CAIXA DE AREIA 60X60X80cm (MEDIDAS INTERNAS) - FUNO DE BRITA - TAMPA T33 EM FERRO FUNIDO</t>
  </si>
  <si>
    <t>PREVENÇÃO E COMBATE A INCÊNDIO</t>
  </si>
  <si>
    <t>EXTINTOR DE INCÊNDIO PORTÁTIL COM CARGA DE CO2 DE 6 KG, CLASSE BC - FORNECIMENTO E INSTALAÇÃO. AF_10/2020_PE</t>
  </si>
  <si>
    <t>SBC_55035</t>
  </si>
  <si>
    <t>PLACA FOTOLUMINESCENTE SAIDA DE EMERGENCIA PVC 2mm 15x30cm</t>
  </si>
  <si>
    <t>SBC_55918</t>
  </si>
  <si>
    <t>PLACA FOTOLUMINESCENTE ROTA DE FUGA EM PVC 2mm 26x13cm</t>
  </si>
  <si>
    <t>475</t>
  </si>
  <si>
    <t>SINALIZACAO ACRILICA LUMINOSA AUTÔNOMA - SAIDA DE EMERGÊNCIA - 50x25cm</t>
  </si>
  <si>
    <t>LUMINÁRIA DE EMERGÊNCIA, COM 30 LÂMPADAS LED DE 2 W, SEM REATOR - FORNECIMENTO E INSTALAÇÃO. AF_09/2024</t>
  </si>
  <si>
    <t>ENTRADA (LIGAÇÃO COM REDE DE FORNECIMENTO)</t>
  </si>
  <si>
    <t>383</t>
  </si>
  <si>
    <t>ENTRADA DE ENERGIA ELÉTRICA, SUBTERRÂNEA, TRIFÁSICA, COM CAIXA DE EMBUTIR, CABO DE 50 MM2 E DISJUNTOR DIN 125A (SEM MURETA)</t>
  </si>
  <si>
    <t>QUADRO DE MEDIÇÃO GERAL DE ENERGIA PARA 1 MEDIDOR DE SOBREPOR - FORNECIMENTO E INSTALAÇÃO. AF_10/2020</t>
  </si>
  <si>
    <t>CAIXA ENTERRADA PARA INSTALAÇÕES TELEFÔNICAS TIPO R1, EM ALVENARIA COM BLOCOS DE CONCRETO, DIMENSÕES INTERNAS: 0,35X0,60X0,60 M, EXCLUINDO TAMPÃO. AF_12/2020</t>
  </si>
  <si>
    <t>TAMPA PARA CAIXA TIPO R1, EM FERRO FUNDIDO, DIMENSÕES INTERNAS: 0,40 X 0,60 M - FORNECIMENTO E INSTALAÇÃO. AF_12/2020</t>
  </si>
  <si>
    <t>HASTE DE ATERRAMENTO, DIÂMETRO 3/4", COM 3 METROS - FORNECIMENTO E INSTALAÇÃO. AF_08/2023</t>
  </si>
  <si>
    <t>CONECTOR GRAMPO METÁLICO TIPO OLHAL, PARA SPDA, PARA HASTE DE ATERRAMENTO DE 5/8'' E CABOS DE 10 A 50 MM2 - FORNECIMENTO E INSTALAÇÃO. AF_08/2023</t>
  </si>
  <si>
    <t>CAIXA DE INSPEÇÃO PARA ATERRAMENTO, CIRCULAR, EM POLIETILENO, DIÂMETRO INTERNO = 0,3 M. AF_12/2020</t>
  </si>
  <si>
    <t>433</t>
  </si>
  <si>
    <t>CABO COBRE NU 7 FIOS 4AWG - 16mm2</t>
  </si>
  <si>
    <t>QUADROS, DISJUNTORES E DEMAIS ACESSÓRIOS</t>
  </si>
  <si>
    <t>384</t>
  </si>
  <si>
    <t>QUADRO GERAL DE DISTRIBUIÇÃO TRIFÁSICO, DE EMBUTIR, COM BARRAMENTO, EM CHAPA GALVANIZADA PINTADA - 60x100x20cm - SEM DISJUNTORES</t>
  </si>
  <si>
    <t>PATCH PANEL 24 PORTAS, CATEGORIA 6 - FORNECIMENTO E INSTALAÇÃO. AF_11/2019</t>
  </si>
  <si>
    <t>432</t>
  </si>
  <si>
    <t>SWITCH 24 PORTAS 10/100/1000 mpbs + 2P 10-100-1000 BT - FORNECIMENTO E INSTALAÇÃO</t>
  </si>
  <si>
    <t>435</t>
  </si>
  <si>
    <t>MINI RACK 6UX450MM - INSTALAÇÃO EM PAREDE - COR: PRETO - COM VISOR</t>
  </si>
  <si>
    <t>437</t>
  </si>
  <si>
    <t>TERMINAL TELEFONICO - BLOCO BLI-10P</t>
  </si>
  <si>
    <t>436</t>
  </si>
  <si>
    <t>GUIA DE CABOS P/ RACK PADRAO 19""</t>
  </si>
  <si>
    <t>438</t>
  </si>
  <si>
    <t>CANALETA PARA FIXACAO DE BLOCOS BLI-10/BLI-20 - 5U</t>
  </si>
  <si>
    <t>439</t>
  </si>
  <si>
    <t>CONECTOR 110 IDC 4 PARES CAT5e PARA SISTEMAS DE VOZ</t>
  </si>
  <si>
    <t>DISJUNTOR MONOPOLAR TIPO DIN, CORRENTE NOMINAL DE 10A - FORNECIMENTO E INSTALAÇÃO. AF_10/2020</t>
  </si>
  <si>
    <t>DISJUNTOR MONOPOLAR TIPO DIN, CORRENTE NOMINAL DE 16A - FORNECIMENTO E INSTALAÇÃO. AF_10/2020</t>
  </si>
  <si>
    <t>DISJUNTOR MONOPOLAR TIPO DIN, CORRENTE NOMINAL DE 20A - FORNECIMENTO E INSTALAÇÃO. AF_10/2020</t>
  </si>
  <si>
    <t>DISJUNTOR MONOPOLAR TIPO DIN, CORRENTE NOMINAL DE 32A - FORNECIMENTO E INSTALAÇÃO. AF_10/2020</t>
  </si>
  <si>
    <t>DISJUNTOR BIPOLAR TIPO DIN, CORRENTE NOMINAL DE 20A - FORNECIMENTO E INSTALAÇÃO. AF_10/2020</t>
  </si>
  <si>
    <t>DISJUNTOR BIPOLAR TIPO DIN, CORRENTE NOMINAL DE 32A - FORNECIMENTO E INSTALAÇÃO. AF_10/2020</t>
  </si>
  <si>
    <t>DISJUNTOR TRIPOLAR TIPO DIN, CORRENTE NOMINAL DE 32A - FORNECIMENTO E INSTALAÇÃO. AF_10/2020</t>
  </si>
  <si>
    <t>DISJUNTOR TERMOMAGNÉTICO TRIPOLAR, CORRENTE NOMINAL DE 125A - FORNECIMENTO E INSTALAÇÃO. AF_10/2020</t>
  </si>
  <si>
    <t>386</t>
  </si>
  <si>
    <t>DISJUNTOR BIPOLAR TIPO DR - 25A - 30mA - FORNECIMENTO E INSTALAÇÃO</t>
  </si>
  <si>
    <t>434</t>
  </si>
  <si>
    <t>DISJUNTOR BIPOLAR TIPO DR - 40A - 30mA - FORNECIMENTO E INSTALAÇÃO</t>
  </si>
  <si>
    <t>385</t>
  </si>
  <si>
    <t>DISPOSITIVO DE PROTEÇÃO CONTRA SURTO (DPS) - TENSÃO 175V - CORRENTE 20kA</t>
  </si>
  <si>
    <t>DISTRIBUIÇÃO (ELETRODUTO PVC FLEXÍVEL)</t>
  </si>
  <si>
    <t>ELETRODUTO FLEXÍVEL CORRUGADO, PVC, DN 25 MM (3/4"), PARA CIRCUITOS TERMINAIS, INSTALADO EM PAREDE - FORNECIMENTO E INSTALAÇÃO. AF_03/2023</t>
  </si>
  <si>
    <t>ELETRODUTO FLEXÍVEL CORRUGADO, PVC, DN 32 MM (1"), PARA CIRCUITOS TERMINAIS, INSTALADO EM PAREDE - FORNECIMENTO E INSTALAÇÃO. AF_03/2023</t>
  </si>
  <si>
    <t>ELETRODUTO FLEXÍVEL CORRUGADO, PEAD, DN 40 MM (1 1/4"), PARA CIRCUITOS TERMINAIS, INSTALADO EM PAREDE - FORNECIMENTO E INSTALAÇÃO. AF_03/2023</t>
  </si>
  <si>
    <t>ELETRODUTO FLEXÍVEL CORRUGADO, PEAD, DN 50 (1 1/2"), PARA REDE ENTERRADA DE DISTRIBUIÇÃO DE ENERGIA ELÉTRICA - FORNECIMENTO E INSTALAÇÃO. AF_12/2021</t>
  </si>
  <si>
    <t>ELETRODUTO FLEXÍVEL CORRUGADO, PEAD, DN 63 (2"), PARA REDE ENTERRADA DE DISTRIBUIÇÃO DE ENERGIA ELÉTRICA - FORNECIMENTO E INSTALAÇÃO. AF_12/2021</t>
  </si>
  <si>
    <t>ELETRODUTO FLEXÍVEL CORRUGADO, PEAD, DN 90 (3"), PARA REDE ENTERRADA DE DISTRIBUIÇÃO DE ENERGIA ELÉTRICA - FORNECIMENTO E INSTALAÇÃO. AF_12/2021</t>
  </si>
  <si>
    <t>463</t>
  </si>
  <si>
    <t>LUVA DE PRESSÃO PARA ELETRODU FLEXÍVEL CORRUGADO - 25mm (3/4")</t>
  </si>
  <si>
    <t>DISTRIBUIÇÃO (ELETRODUTO PVC RÍGIDO)</t>
  </si>
  <si>
    <t>ELETRODUTO RÍGIDO ROSCÁVEL, PVC, DN 20 MM (1/2"), PARA CIRCUITOS TERMINAIS, INSTALADO EM PAREDE - FORNECIMENTO E INSTALAÇÃO. AF_03/2023</t>
  </si>
  <si>
    <t>ELETRODUTO RÍGIDO ROSCÁVEL, PVC, DN 25 MM (3/4"), PARA CIRCUITOS TERMINAIS, INSTALADO EM PAREDE - FORNECIMENTO E INSTALAÇÃO. AF_03/2023</t>
  </si>
  <si>
    <t>CURVA 90 GRAUS PARA ELETRODUTO, PVC, ROSCÁVEL, DN 20 MM (1/2"), PARA CIRCUITOS TERMINAIS, INSTALADA EM PAREDE - FORNECIMENTO E INSTALAÇÃO. AF_03/2023</t>
  </si>
  <si>
    <t>CURVA 180 GRAUS PARA ELETRODUTO, PVC, ROSCÁVEL, DN 40 MM (1 1/4"), PARA CIRCUITOS TERMINAIS, INSTALADA EM PAREDE - FORNECIMENTO E INSTALAÇÃO. AF_03/2023</t>
  </si>
  <si>
    <t>459</t>
  </si>
  <si>
    <t>CURVA 45 GRAUS PARA ELETRODUTO, PVC, ROSCÁVEL, DN 40 MM (1 1/4"), PARA CIRCUITOS TERMINAIS, INSTALADA EM PAREDE - FORNECIMENTO E INSTALAÇÃO</t>
  </si>
  <si>
    <t>LUVA PARA ELETRODUTO, PVC, ROSCÁVEL, DN 20 MM (1/2"), PARA CIRCUITOS TERMINAIS, INSTALADA EM PAREDE - FORNECIMENTO E INSTALAÇÃO. AF_03/2023</t>
  </si>
  <si>
    <t>LUVA PARA ELETRODUTO, PVC, ROSCÁVEL, DN 40 MM (1 1/4"), PARA CIRCUITOS TERMINAIS, INSTALADA EM PAREDE - FORNECIMENTO E INSTALAÇÃO. AF_03/2023</t>
  </si>
  <si>
    <t>DISTRIBUIÇÃO (ELETRODUTO AÇO GALVANIZADO)</t>
  </si>
  <si>
    <t>ELETRODUTO DE AÇO GALVANIZADO LEVE, INCLUSIVE CONEXÕES, SUPORTES E FIXAÇÃO DN 20 (3/4")</t>
  </si>
  <si>
    <t>ELETRODUTO DE AÇO GALVANIZADO LEVE, INCLUSIVE CONEXÕES, SUPORTES E FIXAÇÃO DN 25 (1")</t>
  </si>
  <si>
    <t>ELETRODUTO DE AÇO GALVANIZADO MÉDIO, INCLUSIVE CONEXÕES, SUPORTES E FIXAÇÃO DN 32 (1.1/4")</t>
  </si>
  <si>
    <t>CURVA 90 GRAUS PARA ELETRODUTO AÇO GALVANIZADO DN 20mm (3/4")</t>
  </si>
  <si>
    <t>CURVA 90 GRAUS PARA ELETRODUTO AÇO GALVANIZADO DN 25mm (1")</t>
  </si>
  <si>
    <t>CURVA 90 GRAUS PARA ELETRODUTO AÇO GALVANIZADO DN 32mm (1.1/4")</t>
  </si>
  <si>
    <t>LUVA DE EMENDA PARA ELETRODUTO, AÇO GALVANIZADO 25 MM (1'') - FORNECIMENTO E INSTALAÇÃO</t>
  </si>
  <si>
    <t>LUVA DE EMENDA PARA ELETRODUTO, AÇO GALVANIZADO 32 MM (1 1/4'') - FORNECIMENTO E INSTALAÇÃO</t>
  </si>
  <si>
    <t>LUVA DE EMENDA PARA ELETRODUTO, AÇO GALVANIZADO 40 MM (1 1/2'') - FORNECIMENTO E INSTALAÇÃO</t>
  </si>
  <si>
    <t>FIXAÇÃO DE ELETRODUTOS, DIÂMETROS MENORES OU IGUAIS A 40 MM, COM ABRAÇADEIRA METÁLICA RÍGIDA TIPO D COM PARAFUSO DE FIXAÇÃO 1 1/4", FIXADA DIRETAMENTE NA LAJE OU PAREDE. AF_09/2023</t>
  </si>
  <si>
    <t>DISTRIBUIÇÃO (ELETROCALHAS)</t>
  </si>
  <si>
    <t>ELETROCALHA PERFURADA,SEM TAMPA,TIPO "U", 50X50MM - INCLUSIVE CONEXOES, ACESSÓRIOS E FIXACAO SUPERIOR.FORNECIMENTO E INSTALAÇÃO</t>
  </si>
  <si>
    <t>ELETROCALHA PERFURADA,SEM TAMPA,TIPO "U",100X50MM - INCLUSIVE CONEXOES, ACESSÓRIOS E FIXACAO SUPERIOR.FORNECIMENTO E INSTALAÇÃO</t>
  </si>
  <si>
    <t>441</t>
  </si>
  <si>
    <t>TE HORIZONTAL 90º PARA ELETROCALHA PERFURADA OU LISA - 50X50mm - FORNECIMENTO E INSTALAÇÃO</t>
  </si>
  <si>
    <t>442</t>
  </si>
  <si>
    <t>TE HORIZONTAL 90º PARA ELETROCALHA PERFURADA OU LISA - 100X50mm - FORNECIMENTO E INSTALAÇÃO</t>
  </si>
  <si>
    <t>450</t>
  </si>
  <si>
    <t>TERMINAL PARA ELETROCALHA DE AÇO GALVANIZADO - 50 x 50 mm - FORNECIMENTO E INSTALAÇÃO</t>
  </si>
  <si>
    <t>451</t>
  </si>
  <si>
    <t>TERMINAL PARA ELETROCALHA DE AÇO GALVANIZADO - 100 x 50 mm - FORNECIMENTO E INSTALAÇÃO</t>
  </si>
  <si>
    <t>443</t>
  </si>
  <si>
    <t>CURVA HORIZONTAL 90º PARA ELETROCALHA PERFURADA OU LISA DE AÇO GALVANIZADO - 50X50mm - FORNECIMENTO E INSTALAÇÃO</t>
  </si>
  <si>
    <t>444</t>
  </si>
  <si>
    <t>CURVA HORIZONTAL 90º PARA ELETROCALHA PERFURADA OU LISA DE AÇO GALVANIZADO - 100X50mm - FORNECIMENTO E INSTALAÇÃO</t>
  </si>
  <si>
    <t>452</t>
  </si>
  <si>
    <t>CRUZETA 90º PARA ELETROCALHA PERFURADA OU LISA - 100X50mm - FORNECIMENTO E INSTALAÇÃO</t>
  </si>
  <si>
    <t>447</t>
  </si>
  <si>
    <t>SAIDA HORIZONTAL PARA ELETRODUTO 3/4""</t>
  </si>
  <si>
    <t>448</t>
  </si>
  <si>
    <t>SAIDA HORIZONTAL PARA ELETRODUTO 1""</t>
  </si>
  <si>
    <t>449</t>
  </si>
  <si>
    <t>SAIDA HORIZONTAL PARA ELETRODUTO 1 1/4""</t>
  </si>
  <si>
    <t>DISTRIBUIÇÃO (CAIXAS DE PASSAGEM E/OU LIGAÇÃO)</t>
  </si>
  <si>
    <t>CAIXA RETANGULAR 4" X 2" ALTA (2,00 M DO PISO), PVC, INSTALADA EM PAREDE - FORNECIMENTO E INSTALAÇÃO. AF_03/2023</t>
  </si>
  <si>
    <t>CAIXA RETANGULAR 4" X 2" MÉDIA (1,30 M DO PISO), PVC, INSTALADA EM PAREDE - FORNECIMENTO E INSTALAÇÃO. AF_03/2023</t>
  </si>
  <si>
    <t>CAIXA RETANGULAR 4" X 2" BAIXA (0,30 M DO PISO), PVC, INSTALADA EM PAREDE - FORNECIMENTO E INSTALAÇÃO. AF_03/2023</t>
  </si>
  <si>
    <t>CAIXA RETANGULAR 4" X 4" MÉDIA (1,30 M DO PISO), PVC, INSTALADA EM PAREDE - FORNECIMENTO E INSTALAÇÃO. AF_03/2023</t>
  </si>
  <si>
    <t>CAIXA OCTOGONAL 4" X 4", PVC, INSTALADA EM LAJE - FORNECIMENTO E INSTALAÇÃO. AF_03/2023</t>
  </si>
  <si>
    <t>SBC_62446</t>
  </si>
  <si>
    <t>TOMADA COM TAMPA 10A 250V PARA PISO</t>
  </si>
  <si>
    <t>CONDULETE DE ALUMÍNIO, TIPO C, PARA ELETRODUTO DE AÇO GALVANIZADO DN 20 MM (3/4''), APARENTE - FORNECIMENTO E INSTALAÇÃO. AF_10/2022</t>
  </si>
  <si>
    <t>CONDULETE DE ALUMÍNIO, TIPO E, PARA ELETRODUTO DE AÇO GALVANIZADO DN 20 MM (3/4''), APARENTE - FORNECIMENTO E INSTALAÇÃO. AF_10/2022</t>
  </si>
  <si>
    <t>CONDULETE DE ALUMÍNIO, TIPO LL, PARA ELETRODUTO DE AÇO GALVANIZADO DN 20 MM (3/4</t>
  </si>
  <si>
    <t>CONDULETE DE ALUMÍNIO, TIPO LR, PARA ELETRODUTO DE AÇO GALVANIZADO DN 20 MM (3/4''), APARENTE - FORNECIMENTO E INSTALAÇÃO. AF_10/2022</t>
  </si>
  <si>
    <t>CONDULETE DE ALUMÍNIO, TIPO C, PARA ELETRODUTO DE AÇO GALVANIZADO DN 25 MM (1''), APARENTE - FORNECIMENTO E INSTALAÇÃO. AF_10/2022</t>
  </si>
  <si>
    <t>CONDULETE DE ALUMÍNIO, TIPO E, ELETRODUTO DE AÇO GALVANIZADO DN 25 MM (1''), APARENTE - FORNECIMENTO E INSTALAÇÃO. AF_10/2022</t>
  </si>
  <si>
    <t>CONDULETE DE ALUMÍNIO, TIPO LL, PARA ELETRODUTO DE AÇO GALVANIZADO DN 25 MM (1</t>
  </si>
  <si>
    <t>393</t>
  </si>
  <si>
    <t>CAIXA DE PASSAGEM EM CHAPA DE AÇO - EMBUTIR - 20x20x12cm</t>
  </si>
  <si>
    <t>392</t>
  </si>
  <si>
    <t>CAIXA DE PASSAGEM EM CHAPA DE AÇO - EMBUTIR - 30X30X12cm</t>
  </si>
  <si>
    <t>473</t>
  </si>
  <si>
    <t>CAIXA DE PASSAGEM EM CHAPA DE AÇO - EMBUTIR - 20X20X10cm</t>
  </si>
  <si>
    <t>453</t>
  </si>
  <si>
    <t>CAIXA DE PASSAGEM/INSPEÇÃO ELÉTRICA - 30cmx30cmx30cm - ENTERRADA - ALVENARIA (TIJOLO MACIÇO) COM FUNO DE BRITA</t>
  </si>
  <si>
    <t>454</t>
  </si>
  <si>
    <t>CAIXA DE PASSAGEM/INSPEÇÃO ELÉTRICA - 40cmx40cmx40cm - ENTERRADA - ALVENARIA (TIJOLO MACIÇO) COM FUNO DE BRITA</t>
  </si>
  <si>
    <t>468</t>
  </si>
  <si>
    <t>CAIXA DE ALUMÍNIO 4"x4" PARA TOMADA DE PISO - SEM PLACA</t>
  </si>
  <si>
    <t>419</t>
  </si>
  <si>
    <t>CAIXA DE TOMADA (10A) EM PVC PARA INSTALAÇÃO EM PERFILADO E/OU ELETROCALHA</t>
  </si>
  <si>
    <t>CABEAMENTO</t>
  </si>
  <si>
    <t>CABO DE COBRE FLEXÍVEL ISOLADO, 1,5 MM², ANTI-CHAMA 450/750 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</si>
  <si>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</si>
  <si>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</si>
  <si>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CABO DE COBRE FLEXÍVEL ISOLADO, 6 MM², ANTI-CHAMA 450/750 V, PARA CIRCUITOS TERMINAIS - FORNECIMENTO E INSTALAÇÃO. AF_03/2023</t>
  </si>
  <si>
    <t>CABO DE COBRE FLEXÍVEL ISOLADO, 25 MM², ANTI-CHAMA 0,6/1,0 KV, PARA REDE ENTERRADA DE DISTRIBUIÇÃO DE ENERGIA ELÉTRICA - FORNECIMENTO E INSTALAÇÃO. AF_12/2021</t>
  </si>
  <si>
    <t>CABO DE COBRE FLEXÍVEL ISOLADO, 50 MM², ANTI-CHAMA 0,6/1,0 KV, PARA REDE ENTERRADA DE DISTRIBUIÇÃO DE ENERGIA ELÉTRICA - FORNECIMENTO E INSTALAÇÃO. AF_12/2021</t>
  </si>
  <si>
    <t>CABO TELEFÔNICO CCI-50 2 PARES, SEM BLINDAGEM, INSTALADO EM DISTRIBUIÇÃO DE EDIFICAÇÃO RESIDENCIAL - FORNECIMENTO E INSTALAÇÃO. AF_11/2019</t>
  </si>
  <si>
    <t>CABEAMENTO ESTRUTURADO (CABOS)</t>
  </si>
  <si>
    <t>CABO ELETRÔNICO CATEGORIA 5E, INSTALADO EM EDIFICAÇÃO INSTITUCIONAL - FORNECIMENTO E INSTALAÇÃO. AF_11/2019</t>
  </si>
  <si>
    <t>AR CONDICIONADO TIPO SPLIT INDIVIDUAL</t>
  </si>
  <si>
    <t>TUBO EM COBRE FLEXÍVEL, DN 1/4", COM ISOLAMENTO, INSTALADO EM RAMAL DE ALIMENTAÇÃO DE AR CONDICIONADO COM CONDENSADORA INDIVIDUAL FORNECIMENTO E INSTALAÇÃO. AF_12/2015</t>
  </si>
  <si>
    <t>TUBO EM COBRE FLEXÍVEL, DN 3/8", COM ISOLAMENTO, INSTALADO EM RAMAL DE ALIMENTAÇÃO DE AR CONDICIONADO COM CONDENSADORA INDIVIDUAL - FORNECIMENTO E INSTALAÇÃO. AF_12/2015</t>
  </si>
  <si>
    <t>TUBO EM COBRE FLEXÍVEL, DN 1/2", COM ISOLAMENTO, INSTALADO EM RAMAL DE ALIMENTAÇÃO DE AR CONDICIONADO COM CONDENSADORA INDIVIDUAL - FORNECIMENTO E INSTALAÇÃO. AF_12/2015</t>
  </si>
  <si>
    <t>TUBO EM COBRE FLEXÍVEL, DN 5/8", COM ISOLAMENTO, INSTALADO EM RAMAL DE ALIMENTAÇÃO DE AR CONDICIONADO COM CONDENSADORA INDIVIDUAL - FORNECIMENTO E INSTALAÇÃO. AF_12/2015</t>
  </si>
  <si>
    <t>591</t>
  </si>
  <si>
    <t>CURVA DE COBRE FLEXÍVEL FEITA COM CURVADOR - JUNTAS SOLDADAS - Ø 6.35MM (1/4")</t>
  </si>
  <si>
    <t>592</t>
  </si>
  <si>
    <t>CURVA DE COBRE FLEXÍVEL FEITA COM CURVADOR - JUNTAS SOLDADAS - Ø 9.52MM (3/8")</t>
  </si>
  <si>
    <t>594</t>
  </si>
  <si>
    <t>CURVA DE COBRE FLEXÍVEL FEITA COM CURVADOR - JUNTAS SOLDADAS - Ø 12.70MM (1/2")</t>
  </si>
  <si>
    <t>593</t>
  </si>
  <si>
    <t>CURVA DE COBRE FLEXÍVEL FEITA COM CURVADOR - JUNTAS SOLDADAS - Ø 15.87MM (5/8")</t>
  </si>
  <si>
    <t>376</t>
  </si>
  <si>
    <t>CABO PP 2 x 2.5mm², 450/750V</t>
  </si>
  <si>
    <t>TUBO, PVC, SOLDÁVEL, DE 25MM, INSTALADO EM DRENO DE AR-CONDICIONADO - FORNECIMENTO E INSTALAÇÃO. AF_08/2022</t>
  </si>
  <si>
    <t>JOELHO 90 GRAUS, PVC, SOLDÁVEL, DN 25MM, INSTALADO EM DRENO DE AR-CONDICIONADO - FORNECIMENTO E INSTALAÇÃO. AF_08/2022</t>
  </si>
  <si>
    <t>TE, PVC, SOLDÁVEL, DN 25MM, INSTALADO EM DRENO DE AR-CONDICIONADO - FORNECIMENTO E INSTALAÇÃO. AF_08/2022</t>
  </si>
  <si>
    <t>ISOLAMENTO EM BORRACHA ESPONJOSA, PARA TUBO DE 25MM COR BRANCA, ISENTA DE HALOGÊNIOS, ESPESSURA DO ISOLAMENTO 19MM - FORNECIMENTO E INSTALAÇÃO</t>
  </si>
  <si>
    <t>AR CONDICIONADO SPLIT INVERTER, HI-WALL (PAREDE), 9000 BTU/H, CICLO FRIO - FORNECIMENTO E INSTALAÇÃO. AF_11/2021_PE</t>
  </si>
  <si>
    <t>AR CONDICIONADO SPLIT INVERTER, HI-WALL (PAREDE), 12000 BTU/H, CICLO FRIO - FORNECIMENTO E INSTALAÇÃO. AF_11/2021_PE</t>
  </si>
  <si>
    <t>AR CONDICIONADO SPLIT INVERTER, HI-WALL (PAREDE), 18000 BTU/H, CICLO FRIO - FORNECIMENTO E INSTALAÇÃO. AF_11/2021_PE</t>
  </si>
  <si>
    <t>AR CONDICIONADO SPLIT INVERTER, HI-WALL (PAREDE), 24000 BTU/H, CICLO FRIO - FORNECIMENTO E INSTALAÇÃO. AF_11/2021_PE</t>
  </si>
  <si>
    <t>CAIXA DE FILTRAGEM COM FILTRO G4+M5 FILBOX RED 150 - FORNECIMENTO E INSTALAÇÃO</t>
  </si>
  <si>
    <t>GRELHA DE EXAUSTÃO E/OU INSUFLAMENTO E/OU VENTILAÇÃO 225x125 - FORNECIMENTO E INSTALAÇÃO</t>
  </si>
  <si>
    <t>GRELHA DE EXAUSTÃO E/OU INSUFLAMENTO E/OU VENTILAÇÃO 325x125 - FORNECIMENTO E INSTALAÇÃO</t>
  </si>
  <si>
    <t>GRELHA DE EXAUSTÃO E/OU INSUFLAMENTO E/OU VENTILAÇÃO 525x125 - FORNECIMENTO E INSTALAÇÃO</t>
  </si>
  <si>
    <t>VENTILAÇÃO / EXAUSTÃO</t>
  </si>
  <si>
    <t>JOELHO 90 GRAUS, PVC, SERIE R, ÁGUA PLUVIAL, DN 150 MM, JUNTA ELÁSTICA, FORNECIDO E INSTALADO EM CONDUTORES VERTICAIS DE ÁGUAS PLUVIAIS. AF_06/2022</t>
  </si>
  <si>
    <t>JOELHO 45 GRAUS, PVC, SERIE R, ÁGUA PLUVIAL, DN 150 MM, JUNTA ELÁSTICA, FORNECIDO E INSTALADO EM CONDUTORES VERTICAIS DE ÁGUAS PLUVIAIS. AF_06/2022</t>
  </si>
  <si>
    <t>LUVA DE CORRER, PVC, SERIE R, ÁGUA PLUVIAL, DN 150 MM, JUNTA ELÁSTICA, FORNECIDO E INSTALADO EM CONDUTORES VERTICAIS DE ÁGUAS PLUVIAIS. AF_06/2022</t>
  </si>
  <si>
    <t>TÊ, PVC, SERIE R, ÁGUA PLUVIAL, DN 150 X 150 MM, JUNTA ELÁSTICA, FORNECIDO E INSTALADO EM CONDUTORES VERTICAIS DE ÁGUAS PLUVIAIS. AF_06/2022</t>
  </si>
  <si>
    <t>EXAUSTOR PARA BANHEIRO COM ANTI-RETORNO PARA INSTALAÇÃO EM TETO E/OU PAREDE - FORNECIMENTO E INSTALAÇÃO</t>
  </si>
  <si>
    <t>EXAUSTOR CIRCULAR PARA AMBIENTE - Ø200mm - FORNECIMENTO E INSTALAÇÃO</t>
  </si>
  <si>
    <t>PAREDE</t>
  </si>
  <si>
    <t>CHAPISCO APLICADO EM ALVENARIAS E ESTRUTURAS DE CONCRETO INTERNAS, COM COLHER DE PEDREIRO. ARGAMASSA TRAÇO 1:3 COM PREPARO EM BETONEIRA 400L. AF_10/2022</t>
  </si>
  <si>
    <t>MASSA ÚNICA, EM ARGAMASSA TRAÇO 1:2:8, PREPARO MECÂNICO, APLICADA MANUALMENTE EM PAREDES INTERNAS DE AMBIENTES COM ÁREA ENTRE 5M² E 10M², E = 17,5MM, COM TALISCAS. AF_03/2024</t>
  </si>
  <si>
    <t>PISO</t>
  </si>
  <si>
    <t>ORSE_2180</t>
  </si>
  <si>
    <t>Regularização de base para revest. de pisos com arg. traço t4, esp. média = 2,5cm</t>
  </si>
  <si>
    <t>REVESTIMENTO CERÂMICO PARA PAREDES INTERNAS COM PLACAS TIPO ESMALTADA DE DIMENSÕES 20X20 CM APLICADAS NA ALTURA INTEIRA DAS PAREDES. AF_02/2023_PE</t>
  </si>
  <si>
    <t>400</t>
  </si>
  <si>
    <t>ALVENARIA DE VEDAÇÃO DE TIJOLO CERÂMICO MACIÇO DE 5X10X20CM CORTADO AO MEIO (ESPESSURA DA PAREDE 5CM) - ASSENTAMENTO ARGAMASSA CIMENTO:CAL:AREIA (1:2:8)</t>
  </si>
  <si>
    <t>CPOS/CDHU_DS</t>
  </si>
  <si>
    <t>DIVISÓRIA SANITÁRIA EM PAINEL LAMINADO MELAMÍNICO ESTRUTURAL COM PERFIS EM ALUMÍNIO, INCLUSIVE FERRAGEM COMPLETA PARA VÃO DE PORTA (CPOS/CDHU_14.30.070)</t>
  </si>
  <si>
    <t>590</t>
  </si>
  <si>
    <t>REVESTIMENTO INTERNO ESPECIAL - ESPUMA ACUSTICA ANTICHAMA PARA TRATAMENTO E ISOLAMENTO DE SOM - ESPESSURA MÍNIMA=35MM - APLICAÇÃO: COLA DE CONTATO SOBRE REBOCO</t>
  </si>
  <si>
    <t>REVESTIMENTO CERÂMICO PARA PISO COM PLACAS TIPO PORCELANATO DE DIMENSÕES 80X80 CM APLICADA EM AMBIENTES DE ÁREA MAIOR QUE 10 M². AF_02/2023_PE</t>
  </si>
  <si>
    <t>EMBASA_150548</t>
  </si>
  <si>
    <t>RODAPÉ EM POLIESTIRENO, H=10CM (15.05.48)</t>
  </si>
  <si>
    <t>CPU2011</t>
  </si>
  <si>
    <t>GRELHA DE FECHAMENTO DA CANALETA EM PLACA DE CONCRETO ARMADO (L=67.50cm - P=58.90cm - H=7cm)</t>
  </si>
  <si>
    <t>CPU2012</t>
  </si>
  <si>
    <t>SOLEIRA EM GRANITO, LARGURA 19,2 CM, ESPESSURA *2,0* CM</t>
  </si>
  <si>
    <t>SBC_171854</t>
  </si>
  <si>
    <t>PISO TATIL OU ALERTA DIRECIONAL EM BORRACHA COR 25x25cm</t>
  </si>
  <si>
    <t>BANCADAS</t>
  </si>
  <si>
    <t>211</t>
  </si>
  <si>
    <t>BANCADA PARA LAVATÓRIO EM GRANITO - FUROS (CUBA + TORNEIRA) - COM ESPELHO - ACABAMENTO TIPO SAIA (10cm) - cor: BRANCO SIENA</t>
  </si>
  <si>
    <t>401</t>
  </si>
  <si>
    <t>BANCADA PARA COZINHA/ÁREA DE SERVIÇO EM GRANITO - SECA - SEM FURO - SEM ESPELHO - ACABEMENTO DUPLO RETO (cor: BRANCO SIENA)</t>
  </si>
  <si>
    <t>402</t>
  </si>
  <si>
    <t>BANCADA PARA COZINHA/ÁREA SERVIÇO EM GRANITO - ÁREA MOLHADA - FUROS (CUBA + COOKTOP + TORNEIRA) - COM ESPELHO - ACABAMENTO DUPLO RETO- (cor: BRANCO SIENA)</t>
  </si>
  <si>
    <t>488</t>
  </si>
  <si>
    <t>BANCADA PARA COZINHA/ÁREA SERVIÇO EM GRANITO - ÁREA MOLHADA - FUROS (CUBA + TORNEIRA) - COM ESPELHO  - ACABAMENTO DUPLO RETO- (cor: BRANCO SIENA)</t>
  </si>
  <si>
    <t>CPU2016</t>
  </si>
  <si>
    <t>SÓCULO SOB BANCADAS / ALVENARIA DE TIJOLO FURADO E ESPELHO EM GRANITO</t>
  </si>
  <si>
    <t>CUBAS, TANQUES E LAVATÓRIOS</t>
  </si>
  <si>
    <t>414</t>
  </si>
  <si>
    <t>CUBA DE LOUÇA, SEMI-ENCAIXE BRANCA (INCLUI SIFÃO, ENGATE, VÁLVULA. NÃO INCLUI TORNEIRA)</t>
  </si>
  <si>
    <t>CUBA DE EMBUTIR DE AÇO INOXIDÁVEL MÉDIA, INCLUSO VÁLVULA TIPO AMERICANA E SIFÃO TIPO GARRAFA EM METAL CROMADO - FORNECIMENTO E INSTALAÇÃO. AF_01/2020</t>
  </si>
  <si>
    <t>489</t>
  </si>
  <si>
    <t>TANQUE ACO INOXIDAVEL (ACO 304) COM ESFREGADOR, VALVULA E SIFÃO - 50CM X 40CM X 22CM</t>
  </si>
  <si>
    <t>490</t>
  </si>
  <si>
    <t>LAVATÓRIO LOUÇA BRANCA, SUSPENSO, DE CANTO, 40 X 30CM (L X C), PCD (NBR 9050), INCLUSOS SIFÃO TIPO GARRAFA CROMADO, VÁLVULA E ENGATE FLEXÍVEL EM METAL CROMADO - FORNECIMENTO E INSTALAÇÃO</t>
  </si>
  <si>
    <t>TORNEIRAS</t>
  </si>
  <si>
    <t>365</t>
  </si>
  <si>
    <t>TORNEIRA CROMADA DE MESA PARA LAVATÓRIO TEMPORIZADA POR PRESSÃO COM FECHAMENTO AUTOMÁTICO, BICA BAIXA</t>
  </si>
  <si>
    <t>491</t>
  </si>
  <si>
    <t>TORNEIRA CROMADA DE MESA PARA LAVATÓRIO TEMPORIZADA COM ALAVANCA E BICO ANTIFURTO - PCD NBR9050</t>
  </si>
  <si>
    <t>TORNEIRA CROMADA TUBO MÓVEL, DE MESA, 1/2" OU 3/4", PARA PIA DE COZINHA, PADRÃO ALTO - FORNECIMENTO E INSTALAÇÃO. AF_01/2020</t>
  </si>
  <si>
    <t>BACIA SANITÁRIA</t>
  </si>
  <si>
    <t>492</t>
  </si>
  <si>
    <t>VASO SANITÁRIO DE LOUÇA BRANCA, COM CAIXA ACOPLADA - PADRÃO MÉDIO - INCLUSO ENGATE FLEXÍVEL EM METAL CROMADO, 1/2  X 40CM E ASSENTO SANITÁRIO CONVENCIONAL - FORNECIMENTO E INSTALAÇÃO</t>
  </si>
  <si>
    <t>404</t>
  </si>
  <si>
    <t>VASO SANITÁRIO SIFONADO COM CAIXA ACOPLADA PARA PCD - INCLUSO KIT FIXAÇÃO, ENGATE FLEXÍVEL METÁLICO E ASSENTO - FORNECIMENTO E INSTALAÇÃO</t>
  </si>
  <si>
    <t>MICTÓRIO</t>
  </si>
  <si>
    <t>MICTÓRIO SIFONADO LOUÇA BRANCA - PADRÃO MÉDIO - FORNECIMENTO E INSTALAÇÃO. AF_01/2020</t>
  </si>
  <si>
    <t>TAPA VISTA DE MICTÓRIO EM PAINEL DE GRANILITE, ESP = 3CM, ASSENTADO COM ARGAMASSA COLANTE AC III-E . AF_01/2021</t>
  </si>
  <si>
    <t>CHUVEIROS</t>
  </si>
  <si>
    <t>CHUVEIRO ELÉTRICO COMUM CORPO PLÁSTICO, TIPO DUCHA - FORNECIMENTO E INSTALAÇÃO. AF_01/2020</t>
  </si>
  <si>
    <t>ACESSÓRIOS PCD</t>
  </si>
  <si>
    <t>AG_2401002010</t>
  </si>
  <si>
    <t>BARRA DE APOIO RETA, EM ACO INOX POLIDO, COMPRIMENTO DE 40CM, DIAMETRO MINIMO DE 3CM (AGESUL)</t>
  </si>
  <si>
    <t>BANCO ARTICULADO, EM ACO INOX, PARA PCD, FIXADO NA PAREDE - FORNECIMENTO E INSTALAÇÃO. AF_01/2020</t>
  </si>
  <si>
    <t>COMPLEMENTOS</t>
  </si>
  <si>
    <t>493</t>
  </si>
  <si>
    <t>PORTA-PAPEL (DISPENSER) PARA PAPEL TOALHA EM AÇO INOX INTERFOLHAS (02 OU 03 FOLHAS)</t>
  </si>
  <si>
    <t>494</t>
  </si>
  <si>
    <t>PORTA-PAPEL (DISPENSER) PARA PAPEL HIGIÊNICO EM AÇO INOX (ROLO ATÉ 400m)</t>
  </si>
  <si>
    <t>SABONETEIRA PLASTICA TIPO DISPENSER PARA SABONETE LIQUIDO COM RESERVATORIO 800 A 1500 ML, INCLUSO FIXAÇÃO. AF_01/2020</t>
  </si>
  <si>
    <t>TOMADAS</t>
  </si>
  <si>
    <t>TOMADA BAIXA DE EMBUTIR (2 MÓDULOS), 2P+T 10 A, INCLUINDO SUPORTE E PLACA - FORNECIMENTO E INSTALAÇÃO. AF_03/2023</t>
  </si>
  <si>
    <t>TOMADA MÉDIA DE EMBUTIR (2 MÓDULOS), 2P+T 10 A, INCLUINDO SUPORTE E PLACA - FORNECIMENTO E INSTALAÇÃO. AF_03/2023</t>
  </si>
  <si>
    <t>TOMADA ALTA DE EMBUTIR (1 MÓDULO), 2P+T 10 A, INCLUINDO SUPORTE E PLACA - FORNECIMENTO E INSTALAÇÃO. AF_03/2023</t>
  </si>
  <si>
    <t>TOMADA BAIXA DE EMBUTIR (1 MÓDULO), 2P+T 20 A, INCLUINDO SUPORTE E PLACA - FORNECIMENTO E INSTALAÇÃO. AF_03/2023</t>
  </si>
  <si>
    <t>TOMADA MÉDIA DE EMBUTIR (2 MÓDULOS), 2P+T 20 A, INCLUINDO SUPORTE E PLACA - FORNECIMENTO E INSTALAÇÃO. AF_03/2023</t>
  </si>
  <si>
    <t>TOMADA ALTA DE EMBUTIR (1 MÓDULO), 2P+T 20 A, INCLUINDO SUPORTE E PLACA - FORNECIMENTO E INSTALAÇÃO. AF_03/2023</t>
  </si>
  <si>
    <t>TOMADA DE PISO COMPLETA EM CAIXA 4X2</t>
  </si>
  <si>
    <t>TOMADA DE REDE RJ45 - FORNECIMENTO E INSTALAÇÃO. AF_11/2019</t>
  </si>
  <si>
    <t>TOMADA PARA TELEFONE RJ11 - FORNECIMENTO E INSTALAÇÃO. AF_11/2019</t>
  </si>
  <si>
    <t>INTERRUPTORES E DEMAIS COMANDOS</t>
  </si>
  <si>
    <t>INTERRUPTOR SIMPLES (1 MÓDULO), 10A/250V, INCLUINDO SUPORTE E PLACA - FORNECIMENTO E INSTALAÇÃO. AF_03/2023</t>
  </si>
  <si>
    <t>INTERRUPTOR SIMPLES (1 MÓDULO) COM 1 TOMADA DE EMBUTIR 2P+T 10 A,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</si>
  <si>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</si>
  <si>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</si>
  <si>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ILUMINAÇÃO</t>
  </si>
  <si>
    <t>LUMINÁRIA TIPO CALHA COM 02 LÂMPADAS TUBULARES LED 2x18/20W - BIVOLT</t>
  </si>
  <si>
    <t>LUMINÁRIA TIPO SPOT - SOBREPOR - PARA LÂMPADA PAR 20</t>
  </si>
  <si>
    <t>LUMINÁRIA REFLETOR LED PARA ILUMINAÇÃO PÚBLICA - 50W - 3000K - IP65</t>
  </si>
  <si>
    <t>POSTE BALIZADOR PARA JARDIM - ALUMÍNIO NA COR PRETA - COM LÂMPADA LED 12W</t>
  </si>
  <si>
    <t>PINTURA (PREPARAÇÃO)</t>
  </si>
  <si>
    <t>EMASSAMENTO COM MASSA LÁTEX, APLICAÇÃO EM PAREDE, DUAS DEMÃOS, LIXAMENTO MANUAL. AF_04/2023</t>
  </si>
  <si>
    <t>PINTURA COM TINTA ALQUÍDICA DE FUNDO (TIPO ZARCÃO) APLICADA A ROLO OU PINCEL SOBRE SUPERFÍCIES METÁLICAS (EXCETO PERFIL) EXECUTADO EM OBRA (POR DEMÃO). AF_01/2020</t>
  </si>
  <si>
    <t>PINTURA (ACABAMENTO)</t>
  </si>
  <si>
    <t>PINTURA LÁTEX ACRÍLICA STANDARD, APLICAÇÃO MANUAL EM PAREDES, DUAS DEMÃOS. AF_04/2023</t>
  </si>
  <si>
    <t>PINTURA DE PISO COM TINTA EPÓXI, APLICAÇÃO MANUAL, 2 DEMÃOS, INCLUSO PRIMER EPÓXI. AF_05/2021</t>
  </si>
  <si>
    <t>PINTURA COM TINTA ALQUÍDICA DE ACABAMENTO (ESMALTE SINTÉTICO FOSCO) PULVERIZADA SOBRE SUPERFÍCIES METÁLICAS (EXCETO PERFIL) EXECUTADO EM OBRA (POR DEMÃO). AF_01/2020_PE</t>
  </si>
  <si>
    <t>57.5</t>
  </si>
  <si>
    <t>PINTURA HIDROFUGANTE COM SILICONE, APLICAÇÃO MANUAL, 2 DEMÃOS. AF_05/2021</t>
  </si>
  <si>
    <t>MOBILIÁRIO URBANO</t>
  </si>
  <si>
    <t>INSTALAÇÃO DE LIXEIRA METÁLICA DUPLA, CAPACIDADE DE 60 L, EM TUBO DE AÇO CARBONO E CESTOS EM CHAPA DE AÇO COM PINTURA ELETROSTÁTICA, SOBRE SOLO. AF_11/2021</t>
  </si>
  <si>
    <t>CPU_2017</t>
  </si>
  <si>
    <t>INSTALAÇÃO DE BICICLETÁRIO MODELO U INVERTIDO, DIMENSÕES 82 CM X 78 CM EM TUBO CIRCULAR DE AÇO Ø 2'' COM PINTURA ELETROSTÁTICA, FIXADO COM CHUMBADOR MECÂNICO, SOBRE PISO DE CONCRETO EXISTENTE</t>
  </si>
  <si>
    <t>DESMONTE DE INSTALAÇÕES PROVISÓRIAS</t>
  </si>
  <si>
    <t>REMOÇÃO DE TAPUME/ CHAPAS METÁLICAS E DE MADEIRA, DE FORMA MANUAL, SEM REAPROVEITAMENTO. AF_09/2023</t>
  </si>
  <si>
    <t>471</t>
  </si>
  <si>
    <t>DEMOLIÇÃO / DESMONTAGEM DE BARRACAO E DEMAIS ELEMENTOS - COM REAPROVEITAMENTO PARCIAL</t>
  </si>
  <si>
    <t>LIMPEZA FINAL</t>
  </si>
  <si>
    <t>LIMPEZA DE JANELA DE VIDRO COM CAIXILHO EM AÇO/ALUMÍNIO/PVC. AF_04/2019</t>
  </si>
  <si>
    <t>LIMPEZA DE PORTA DE VIDRO COM CAIXILHO EM AÇO/ ALUMÍNIO/ PVC. AF_04/2019</t>
  </si>
  <si>
    <t>LIMPEZA DE PORTA DE MADEIRA. AF_04/2019</t>
  </si>
  <si>
    <t>LIMPEZA DE PORTA EM AÇO/ALUMÍNIO. AF_04/2019</t>
  </si>
  <si>
    <t>LIMPEZA DE REVESTIMENTO CERÂMICO EM PAREDE UTILIZANDO DETERGENTE NEUTRO E ESCOVAÇÃO MANUAL. AF_04/2019</t>
  </si>
  <si>
    <t>LIMPEZA DE BACIA SANITÁRIA, BIDÊ OU MICTÓRIO EM LOUÇA, INCLUSIVE METAIS CORRESPONDENTES. AF_04/2019</t>
  </si>
  <si>
    <t>LIMPEZA DE BANCADA DE PEDRA (MÁRMORE OU GRANITO). AF_04/2019</t>
  </si>
  <si>
    <t>LIMPEZA DE PIA INOX COM BANCADA DE PEDRA, INCLUSIVE METAIS CORRESPONDENTES. AF_04/2019</t>
  </si>
  <si>
    <t>LIMPEZA DE LAVATÓRIO DE LOUÇA COM BANCADA DE PEDRA, INCLUSIVE METAIS CORRESPONDENTES. AF_04/2019</t>
  </si>
  <si>
    <t>LIMPEZA DE PISO CERÂMICO OU PORCELANATO UTILIZANDO DETERGENTE NEUTRO E ESCOVAÇÃO MANUAL. AF_04/2019</t>
  </si>
  <si>
    <t>472</t>
  </si>
  <si>
    <t>CARGA E TRANSPORTE DE ENTULHO EM CAÇAMBA ESTACIONÁRIA (5m³)</t>
  </si>
  <si>
    <t>ADMINISTRAÇÃO LOCAL</t>
  </si>
  <si>
    <t>CONSUMOS INTERNOS</t>
  </si>
  <si>
    <t>SUPERVISÃO TÉCNICA</t>
  </si>
  <si>
    <t>1.1.1</t>
  </si>
  <si>
    <t>1.1.1.1</t>
  </si>
  <si>
    <t>1.1.1.2</t>
  </si>
  <si>
    <t>1.1.1.3</t>
  </si>
  <si>
    <t>1.1.1.4</t>
  </si>
  <si>
    <t>1.1.1.5</t>
  </si>
  <si>
    <t>1.2.1</t>
  </si>
  <si>
    <t>1.2.1.1</t>
  </si>
  <si>
    <t>1.2.2</t>
  </si>
  <si>
    <t>1.2.2.1</t>
  </si>
  <si>
    <t>1.2.3</t>
  </si>
  <si>
    <t>1.2.3.1</t>
  </si>
  <si>
    <t>COORDENAÇÃO E FISCALIZAÇÃO</t>
  </si>
  <si>
    <t>VIGIA DE OBRA</t>
  </si>
  <si>
    <t>2.1.1</t>
  </si>
  <si>
    <t>SERVIÇOS INICIAIS</t>
  </si>
  <si>
    <t>LIMPEZA DE ÁREA PARA CANTEIRO</t>
  </si>
  <si>
    <t>2.1.1.1</t>
  </si>
  <si>
    <t>2.1.1.2</t>
  </si>
  <si>
    <t>2.1.2</t>
  </si>
  <si>
    <t>ALOJAMENTO, VESTIÁRIO, ESCRITÓRIO E DEPÓSITO</t>
  </si>
  <si>
    <t>2.1.2.1</t>
  </si>
  <si>
    <t>2.1.2.2</t>
  </si>
  <si>
    <t>2.1.2.3</t>
  </si>
  <si>
    <t>2.1.2.4</t>
  </si>
  <si>
    <t>LIGAÇÕES PROVISÓRIAS</t>
  </si>
  <si>
    <t>2.1.3</t>
  </si>
  <si>
    <t>2.1.3.1</t>
  </si>
  <si>
    <t>2.1.3.2</t>
  </si>
  <si>
    <t>2.1.4</t>
  </si>
  <si>
    <t>SINALIZAÇÃO E SEGURANÇA</t>
  </si>
  <si>
    <t>2.1.4.1</t>
  </si>
  <si>
    <t>2.1.4.2</t>
  </si>
  <si>
    <t>2.1.5</t>
  </si>
  <si>
    <t>EQUIPAMENTOS (LOCAÇÃO)</t>
  </si>
  <si>
    <t>2.1.5.1</t>
  </si>
  <si>
    <t>2.1.5.2</t>
  </si>
  <si>
    <t>2.2.1</t>
  </si>
  <si>
    <t>CORTE E (RE)ATERRO MECANIZADO</t>
  </si>
  <si>
    <t>2.2.2</t>
  </si>
  <si>
    <t>2.2.2.1</t>
  </si>
  <si>
    <t>2.2.1.1</t>
  </si>
  <si>
    <t>COMPACTAÇÃO DE ATERRO</t>
  </si>
  <si>
    <t>2.3.1</t>
  </si>
  <si>
    <t>EXECUÇÃO DE GABARITO</t>
  </si>
  <si>
    <t>2.3.1.1</t>
  </si>
  <si>
    <t>FUNDAÇÕES</t>
  </si>
  <si>
    <t>3.1.1</t>
  </si>
  <si>
    <t>3.2.1</t>
  </si>
  <si>
    <t>3.3.1</t>
  </si>
  <si>
    <t>3.4.1</t>
  </si>
  <si>
    <t>FUNDAÇÕES (ARMAÇÃO COM VERGALHÕES DE AÇO)</t>
  </si>
  <si>
    <t>3.5.1</t>
  </si>
  <si>
    <t>3.5.1.1</t>
  </si>
  <si>
    <t>3.5.1.2</t>
  </si>
  <si>
    <t>3.5.1.3</t>
  </si>
  <si>
    <t>3.5.1.4</t>
  </si>
  <si>
    <t>3.5.1.5</t>
  </si>
  <si>
    <t>3.5.1.6</t>
  </si>
  <si>
    <t>3.5.1.7</t>
  </si>
  <si>
    <t>3.5.1.8</t>
  </si>
  <si>
    <t>3.5.1.9</t>
  </si>
  <si>
    <t>3.5.1.10</t>
  </si>
  <si>
    <t>3.5.1.11</t>
  </si>
  <si>
    <t>3.5.1.12</t>
  </si>
  <si>
    <t>3.5.1.13</t>
  </si>
  <si>
    <t>3.6.1</t>
  </si>
  <si>
    <t>FUNDAÇÕES (FÔRMA DE MADEIRA)</t>
  </si>
  <si>
    <t>3.6.1.1</t>
  </si>
  <si>
    <t>3.6.1.2</t>
  </si>
  <si>
    <t>3.7.1</t>
  </si>
  <si>
    <t>FUNDAÇÕES (CONCRETO ESTRUTURAL USINADO)</t>
  </si>
  <si>
    <t>3.7.1.1</t>
  </si>
  <si>
    <t>3.8.1</t>
  </si>
  <si>
    <t>FUNDAÇÕES (IMPERMEABILIZAÇÃO COM TINTA ASFÁLTICA)</t>
  </si>
  <si>
    <t>3.8.1.1</t>
  </si>
  <si>
    <t>SUPERESTRUTURA</t>
  </si>
  <si>
    <t>4.1.1</t>
  </si>
  <si>
    <t>SUPERESTRUTURA (ARMADURA PILARES E VIGAS - VERGALHÕES DE AÇO)</t>
  </si>
  <si>
    <t>4.1.1.1</t>
  </si>
  <si>
    <t>4.1.1.2</t>
  </si>
  <si>
    <t>4.1.1.3</t>
  </si>
  <si>
    <t>4.1.1.4</t>
  </si>
  <si>
    <t>4.1.1.5</t>
  </si>
  <si>
    <t>4.1.1.6</t>
  </si>
  <si>
    <t>4.1.1.7</t>
  </si>
  <si>
    <t>4.1.2</t>
  </si>
  <si>
    <t>SUPERESTRUTURA (ARMADURA LAJES)</t>
  </si>
  <si>
    <t>4.1.2.1</t>
  </si>
  <si>
    <t>4.1.2.2</t>
  </si>
  <si>
    <t>4.1.2.3</t>
  </si>
  <si>
    <t>4.1.2.4</t>
  </si>
  <si>
    <t>4.1.2.5</t>
  </si>
  <si>
    <t>4.1.2.6</t>
  </si>
  <si>
    <t>4.1.2.7</t>
  </si>
  <si>
    <t>4.1.2.8</t>
  </si>
  <si>
    <t>4.1.2.9</t>
  </si>
  <si>
    <t>4.1.3</t>
  </si>
  <si>
    <t>SUPERESTRUTURA (FÔRMAS)</t>
  </si>
  <si>
    <t>4.1.3.1</t>
  </si>
  <si>
    <t>4.1.3.2</t>
  </si>
  <si>
    <t>4.1.3.3</t>
  </si>
  <si>
    <t>4.1.3.4</t>
  </si>
  <si>
    <t>4.1.3.5</t>
  </si>
  <si>
    <t>4.1.4</t>
  </si>
  <si>
    <t>SUPERESTRUTURA (CONCRETO USINADO)</t>
  </si>
  <si>
    <t>4.1.4.1</t>
  </si>
  <si>
    <t>4.1.4.2</t>
  </si>
  <si>
    <t>COBERTURA</t>
  </si>
  <si>
    <t>5.1.1</t>
  </si>
  <si>
    <t>REGULARIZAÇÃO E PROTEÇÃO MECÂNICA DE SUPERFÍCIES</t>
  </si>
  <si>
    <t>5.1.1.1</t>
  </si>
  <si>
    <t>5.1.1.2</t>
  </si>
  <si>
    <t>5.2</t>
  </si>
  <si>
    <t>5.2.1</t>
  </si>
  <si>
    <t>SUPERESTRUTURA (IMPERMEABILIZAÇÃO COM MANTA ASFÁLTICA)</t>
  </si>
  <si>
    <t>5.2.1.1</t>
  </si>
  <si>
    <t>5.2.2</t>
  </si>
  <si>
    <t>SUPERESTRUTURA (IMPERMEABILIZAÇÃO COM POLIURÉIA)</t>
  </si>
  <si>
    <t>5.2.2.1</t>
  </si>
  <si>
    <t>5.3</t>
  </si>
  <si>
    <t>5.3.1</t>
  </si>
  <si>
    <t>CAMADA DRENANTE</t>
  </si>
  <si>
    <t>5.3.1.1</t>
  </si>
  <si>
    <t>5.3.1.2</t>
  </si>
  <si>
    <t>5.3.2</t>
  </si>
  <si>
    <t>CAMADA VEGETAL</t>
  </si>
  <si>
    <t>5.3.2.1</t>
  </si>
  <si>
    <t>5.3.2.2</t>
  </si>
  <si>
    <t>5.3.2.3</t>
  </si>
  <si>
    <t>5.4</t>
  </si>
  <si>
    <t>5.4.1</t>
  </si>
  <si>
    <t>CHAPIM EM CONCRETO</t>
  </si>
  <si>
    <t>5.4.1.1</t>
  </si>
  <si>
    <t>5.5</t>
  </si>
  <si>
    <t>5.5.1</t>
  </si>
  <si>
    <t>CLARABÓIAS, SHEDS ETC</t>
  </si>
  <si>
    <t>5.5.1.1</t>
  </si>
  <si>
    <t>5.5.1.2</t>
  </si>
  <si>
    <t>PAREDES E PAINÉIS</t>
  </si>
  <si>
    <t>6.1.1</t>
  </si>
  <si>
    <t>TIJOLO CERÂMICO FURADO</t>
  </si>
  <si>
    <t>6.1.1.1</t>
  </si>
  <si>
    <t>6.2.1</t>
  </si>
  <si>
    <t>RASGOS PARA PASSAGEM DE TUBULAÇÃO</t>
  </si>
  <si>
    <t>6.2.1.1</t>
  </si>
  <si>
    <t>6.2.1.2</t>
  </si>
  <si>
    <t>6.2.2</t>
  </si>
  <si>
    <t>CHUMBAMENTO DE TUBULAÇÃO, ELETRODUTOS ETC...</t>
  </si>
  <si>
    <t>6.2.2.1</t>
  </si>
  <si>
    <t>6.2.2.2</t>
  </si>
  <si>
    <t>6.2.3</t>
  </si>
  <si>
    <t>ENCUNHAMENTO DE ALVENARIA</t>
  </si>
  <si>
    <t>6.2.4</t>
  </si>
  <si>
    <t>PREVENÇÃO DE TRINCAS</t>
  </si>
  <si>
    <t>6.2.4.1</t>
  </si>
  <si>
    <t>6.2.5</t>
  </si>
  <si>
    <t>VERGAS E CONTRAVERGAS</t>
  </si>
  <si>
    <t>6.2.5.1</t>
  </si>
  <si>
    <t>6.3.1</t>
  </si>
  <si>
    <t>FACHADA ADAPTÁVEL (ESTRUTURA METÁLICA)</t>
  </si>
  <si>
    <t>6.3.1.1</t>
  </si>
  <si>
    <t>6.3.1.2</t>
  </si>
  <si>
    <t>ESQUADRIAS</t>
  </si>
  <si>
    <t>7.1.1</t>
  </si>
  <si>
    <t>ALUMÍNIO (PORTAS)</t>
  </si>
  <si>
    <t>7.1.1.1</t>
  </si>
  <si>
    <t>7.1.2</t>
  </si>
  <si>
    <t>ALUMÍNIO (JANELAS)</t>
  </si>
  <si>
    <t>7.1.2.1</t>
  </si>
  <si>
    <t>7.2</t>
  </si>
  <si>
    <t>7.2.1</t>
  </si>
  <si>
    <t>MADEIRA (PORTAS)</t>
  </si>
  <si>
    <t>7.2.1.1</t>
  </si>
  <si>
    <t>7.2.1.2</t>
  </si>
  <si>
    <t>7.2.1.3</t>
  </si>
  <si>
    <t>7.3</t>
  </si>
  <si>
    <t>7.3.1</t>
  </si>
  <si>
    <t>AÇO (PORTÕES)</t>
  </si>
  <si>
    <t>7.3.1.1</t>
  </si>
  <si>
    <t>SISTEMAS HIDRÁULICOS, SANITÁRIOS E DE COMBATE A INCÊNDIO (HSI)</t>
  </si>
  <si>
    <t>8.1.1</t>
  </si>
  <si>
    <t>ÁGUA FRIA (LIGAÇÃO COM REDE DE FORNECIMENTO)</t>
  </si>
  <si>
    <t>8.1.1.1</t>
  </si>
  <si>
    <t>8.1.1.2</t>
  </si>
  <si>
    <t>8.1.1.3</t>
  </si>
  <si>
    <t>8.1.2</t>
  </si>
  <si>
    <t>ÁGUA FRIA (ARMAZENAMENTO)</t>
  </si>
  <si>
    <t>8.1.3</t>
  </si>
  <si>
    <t>8.1.2.1</t>
  </si>
  <si>
    <t>8.1.2.2</t>
  </si>
  <si>
    <t>ÁGUA FRIA (REGISTROS E VÁLVULAS)</t>
  </si>
  <si>
    <t>8.1.3.1</t>
  </si>
  <si>
    <t>8.1.3.2</t>
  </si>
  <si>
    <t>8.1.3.3</t>
  </si>
  <si>
    <t>8.1.3.4</t>
  </si>
  <si>
    <t>8.1.3.5</t>
  </si>
  <si>
    <t>8.1.4</t>
  </si>
  <si>
    <t>ÁGUA FRIA (TUBULAÇÃO)</t>
  </si>
  <si>
    <t>8.1.4.1</t>
  </si>
  <si>
    <t>8.1.4.2</t>
  </si>
  <si>
    <t>8.1.4.3</t>
  </si>
  <si>
    <t>8.1.5</t>
  </si>
  <si>
    <t>ÁGUA FRIA (CONEXÕES - JOELHO)</t>
  </si>
  <si>
    <t>8.1.5.1</t>
  </si>
  <si>
    <t>8.1.5.2</t>
  </si>
  <si>
    <t>8.1.5.3</t>
  </si>
  <si>
    <t>8.1.5.4</t>
  </si>
  <si>
    <t>8.1.5.5</t>
  </si>
  <si>
    <t>8.1.5.6</t>
  </si>
  <si>
    <t>8.1.6</t>
  </si>
  <si>
    <t>ÁGUA FRIA (CONEXÕES - TE)</t>
  </si>
  <si>
    <t>8.1.6.1</t>
  </si>
  <si>
    <t>8.1.6.2</t>
  </si>
  <si>
    <t>8.1.6.3</t>
  </si>
  <si>
    <t>8.1.6.4</t>
  </si>
  <si>
    <t>8.1.7</t>
  </si>
  <si>
    <t>ÁGUA FRIA (CONEXÕES - ADAPTADOR)</t>
  </si>
  <si>
    <t>8.1.7.1</t>
  </si>
  <si>
    <t>8.1.8</t>
  </si>
  <si>
    <t>ÁGUA FRIA (CONEXÕES - LUVA)</t>
  </si>
  <si>
    <t>8.1.8.1</t>
  </si>
  <si>
    <t>8.1.9</t>
  </si>
  <si>
    <t>ÁGUA FRIA (CONEXÕES - BUCHA DE REDUÇÃO)</t>
  </si>
  <si>
    <t>8.1.9.1</t>
  </si>
  <si>
    <t>8.2</t>
  </si>
  <si>
    <t>8.2.1</t>
  </si>
  <si>
    <t>ESGOTO (TUBULAÇÃO)</t>
  </si>
  <si>
    <t>8.2.1.1</t>
  </si>
  <si>
    <t>8.2.1.2</t>
  </si>
  <si>
    <t>8.2.1.3</t>
  </si>
  <si>
    <t>8.2.1.4</t>
  </si>
  <si>
    <t>8.2.2</t>
  </si>
  <si>
    <t>ESGOTO (CONEXÕES - JOELHO)</t>
  </si>
  <si>
    <t>8.2.2.1</t>
  </si>
  <si>
    <t>8.2.2.2</t>
  </si>
  <si>
    <t>8.2.2.3</t>
  </si>
  <si>
    <t>8.2.2.4</t>
  </si>
  <si>
    <t>8.2.2.5</t>
  </si>
  <si>
    <t>8.2.2.6</t>
  </si>
  <si>
    <t>8.2.2.7</t>
  </si>
  <si>
    <t>8.2.3</t>
  </si>
  <si>
    <t>ESGOTO (CONEXÕES - JUNÇÃO)</t>
  </si>
  <si>
    <t>8.2.3.1</t>
  </si>
  <si>
    <t>8.2.3.2</t>
  </si>
  <si>
    <t>8.2.3.3</t>
  </si>
  <si>
    <t>8.2.4</t>
  </si>
  <si>
    <t>ESGOTO (CONEXÕES - TE)</t>
  </si>
  <si>
    <t>8.2.4.1</t>
  </si>
  <si>
    <t>8.2.4.2</t>
  </si>
  <si>
    <t>8.2.4.3</t>
  </si>
  <si>
    <t>8.2.4.4</t>
  </si>
  <si>
    <t>8.2.5</t>
  </si>
  <si>
    <t>ESGOTO (CONEXÕES - LUVA)</t>
  </si>
  <si>
    <t>8.2.5.1</t>
  </si>
  <si>
    <t>8.2.5.2</t>
  </si>
  <si>
    <t>8.2.5.3</t>
  </si>
  <si>
    <t>8.2.6</t>
  </si>
  <si>
    <t>ESGOTO (CONEXÕES - TERMINAL DE VENTILAÇÃO)</t>
  </si>
  <si>
    <t>8.2.6.1</t>
  </si>
  <si>
    <t>8.2.6.2</t>
  </si>
  <si>
    <t>8.2.7</t>
  </si>
  <si>
    <t>ESGOTO (CONEXÕES - REDUÇÃO EXCÊNTRICA)</t>
  </si>
  <si>
    <t>8.2.7.1</t>
  </si>
  <si>
    <t>8.2.7.2</t>
  </si>
  <si>
    <t>8.2.8</t>
  </si>
  <si>
    <t>ESGOTO (CAIXA SIFONADA E RALO)</t>
  </si>
  <si>
    <t>8.2.8.1</t>
  </si>
  <si>
    <t>8.2.8.2</t>
  </si>
  <si>
    <t>8.2.8.3</t>
  </si>
  <si>
    <t>8.2.8.4</t>
  </si>
  <si>
    <t>8.2.8.5</t>
  </si>
  <si>
    <t>8.2.8.6</t>
  </si>
  <si>
    <t>8.2.9</t>
  </si>
  <si>
    <t>ESGOTO (INSPEÇÃO E LIMPEZA)</t>
  </si>
  <si>
    <t>8.2.9.1</t>
  </si>
  <si>
    <t>8.2.9.2</t>
  </si>
  <si>
    <t>8.2.9.3</t>
  </si>
  <si>
    <t>8.2.9.4</t>
  </si>
  <si>
    <t>8.3</t>
  </si>
  <si>
    <t>8.3.1</t>
  </si>
  <si>
    <t>ÁGUAS PLUVIAIS (TUBULAÇÃO)</t>
  </si>
  <si>
    <t>8.3.1.1</t>
  </si>
  <si>
    <t>8.3.1.2</t>
  </si>
  <si>
    <t>8.3.2</t>
  </si>
  <si>
    <t>ÁGUAS PLUVIAIS (PONTOS DE CAPTAÇÃO)</t>
  </si>
  <si>
    <t>8.3.2.1</t>
  </si>
  <si>
    <t>8.3.3</t>
  </si>
  <si>
    <t>ÁGUAS PLUVIAIS (ESTRUTURAS DE SUPORTE)</t>
  </si>
  <si>
    <t>8.3.3.1</t>
  </si>
  <si>
    <t>8.3.4</t>
  </si>
  <si>
    <t>ÁGUAS PLUVIAIS (CANALETAS)</t>
  </si>
  <si>
    <t>8.3.4.1</t>
  </si>
  <si>
    <t>8.3.5</t>
  </si>
  <si>
    <t>ÁGUAS PLUVIAIS (CAIXAS)</t>
  </si>
  <si>
    <t>8.3.5.1</t>
  </si>
  <si>
    <t>8.4</t>
  </si>
  <si>
    <t>8.4.1</t>
  </si>
  <si>
    <t>EXTINTORES</t>
  </si>
  <si>
    <t>8.4.1.1</t>
  </si>
  <si>
    <t>8.4.2</t>
  </si>
  <si>
    <t>SINALIZAÇÃO</t>
  </si>
  <si>
    <t>8.4.2.1</t>
  </si>
  <si>
    <t>8.4.2.2</t>
  </si>
  <si>
    <t>8.4.2.3</t>
  </si>
  <si>
    <t>8.4.3</t>
  </si>
  <si>
    <t>ILUMINAÇÃO DE EMERGÊNCIA</t>
  </si>
  <si>
    <t>8.4.3.1</t>
  </si>
  <si>
    <t>SISTEMA ELÉTRICO (ELE) + SISTEMA DE VOZ E DADOS (NET)</t>
  </si>
  <si>
    <t>9.1.1</t>
  </si>
  <si>
    <t>ENTRADA SUBTERRÂNEA</t>
  </si>
  <si>
    <t>9.1.1.1</t>
  </si>
  <si>
    <t>9.1.1.2</t>
  </si>
  <si>
    <t>9.1.2</t>
  </si>
  <si>
    <t>SERVIÇOS GERAIS PARA LIGAÇÃO COM REDE PÚBLICA</t>
  </si>
  <si>
    <t>9.1.2.1</t>
  </si>
  <si>
    <t>9.1.2.2</t>
  </si>
  <si>
    <t>9.1.2.3</t>
  </si>
  <si>
    <t>9.1.2.4</t>
  </si>
  <si>
    <t>9.1.3</t>
  </si>
  <si>
    <t>ATERRAMENTO DA MEDIÇÃO</t>
  </si>
  <si>
    <t>9.1.3.1</t>
  </si>
  <si>
    <t>9.1.3.2</t>
  </si>
  <si>
    <t>9.1.3.3</t>
  </si>
  <si>
    <t>9.1.3.4</t>
  </si>
  <si>
    <t>9.2</t>
  </si>
  <si>
    <t>9.2.1</t>
  </si>
  <si>
    <t>ENERGIA (QUADROS DE DISTRIBUIÇÃO)</t>
  </si>
  <si>
    <t>9.2.1.1</t>
  </si>
  <si>
    <t>9.2.2</t>
  </si>
  <si>
    <t>CABEAMENTO ESTRUTURADO / VOZ E DADOS (RACK)</t>
  </si>
  <si>
    <t>9.2.2.1</t>
  </si>
  <si>
    <t>9.2.2.2</t>
  </si>
  <si>
    <t>9.2.2.3</t>
  </si>
  <si>
    <t>9.2.2.4</t>
  </si>
  <si>
    <t>9.2.2.5</t>
  </si>
  <si>
    <t>9.2.2.6</t>
  </si>
  <si>
    <t>9.2.2.7</t>
  </si>
  <si>
    <t>9.2.3</t>
  </si>
  <si>
    <t>ENERGIA (DISJUNTORES)</t>
  </si>
  <si>
    <t>9.2.3.1</t>
  </si>
  <si>
    <t>9.2.3.2</t>
  </si>
  <si>
    <t>9.2.3.3</t>
  </si>
  <si>
    <t>9.2.3.4</t>
  </si>
  <si>
    <t>9.2.3.5</t>
  </si>
  <si>
    <t>9.2.3.6</t>
  </si>
  <si>
    <t>9.2.3.7</t>
  </si>
  <si>
    <t>9.2.3.8</t>
  </si>
  <si>
    <t>9.2.4</t>
  </si>
  <si>
    <t>ENERGIA (INTERRUPTOR DIFERENCIAL RESIDUAL - DR)</t>
  </si>
  <si>
    <t>9.2.4.1</t>
  </si>
  <si>
    <t>9.2.4.2</t>
  </si>
  <si>
    <t>9.2.5</t>
  </si>
  <si>
    <t>ENERGIA (DISPOSITIVO PROTETOR DE SURTO - DPS)</t>
  </si>
  <si>
    <t>9.2.5.1</t>
  </si>
  <si>
    <t>9.3</t>
  </si>
  <si>
    <t>9.3.1</t>
  </si>
  <si>
    <t>ELETRODUTO PVC FLEXÍVEL</t>
  </si>
  <si>
    <t>9.3.1.1</t>
  </si>
  <si>
    <t>9.3.1.2</t>
  </si>
  <si>
    <t>9.3.1.3</t>
  </si>
  <si>
    <t>9.3.1.4</t>
  </si>
  <si>
    <t>9.3.1.5</t>
  </si>
  <si>
    <t>9.3.1.6</t>
  </si>
  <si>
    <t>9.3.2</t>
  </si>
  <si>
    <t>ELETRODUTO PVC FLEXÍVEL (CONEXÕES - LUVAS)</t>
  </si>
  <si>
    <t>9.4</t>
  </si>
  <si>
    <t>9.4.1</t>
  </si>
  <si>
    <t>ELETRODUTO PVC RÍGIDO</t>
  </si>
  <si>
    <t>9.4.1.1</t>
  </si>
  <si>
    <t>9.4.1.2</t>
  </si>
  <si>
    <t>9.4.2</t>
  </si>
  <si>
    <t>ELETRODUTO PVC RÍGIDO (CONEXÕES - CURVAS)</t>
  </si>
  <si>
    <t>9.4.2.1</t>
  </si>
  <si>
    <t>9.4.2.2</t>
  </si>
  <si>
    <t>9.4.2.3</t>
  </si>
  <si>
    <t>9.4.3</t>
  </si>
  <si>
    <t>ELETRODUTO PVC RÍGIDO (CONEXÕES - LUVAS)</t>
  </si>
  <si>
    <t>9.4.3.1</t>
  </si>
  <si>
    <t>9.4.3.2</t>
  </si>
  <si>
    <t>9.5</t>
  </si>
  <si>
    <t>9.5.1</t>
  </si>
  <si>
    <t>ELETRODUTO AÇO GALVANIZADO</t>
  </si>
  <si>
    <t>9.5.1.1</t>
  </si>
  <si>
    <t>9.5.1.2</t>
  </si>
  <si>
    <t>9.5.1.3</t>
  </si>
  <si>
    <t>9.5.2</t>
  </si>
  <si>
    <t>ELETRODUTO AÇO GALVANIZADO (CONEXÕES - CURVAS)</t>
  </si>
  <si>
    <t>9.5.2.1</t>
  </si>
  <si>
    <t>9.5.2.2</t>
  </si>
  <si>
    <t>9.5.2.3</t>
  </si>
  <si>
    <t>9.5.3</t>
  </si>
  <si>
    <t>ELETRODUTO AÇO GALVANIZADO (CONEXÕES - LUVAS)</t>
  </si>
  <si>
    <t>9.5.3.1</t>
  </si>
  <si>
    <t>9.5.3.2</t>
  </si>
  <si>
    <t>9.5.3.3</t>
  </si>
  <si>
    <t>9.5.4</t>
  </si>
  <si>
    <t>ELETRODUTO AÇO GALVANIZADO (ACESSÓRIOS - BRAÇADEIRAS)</t>
  </si>
  <si>
    <t>9.5.4.1</t>
  </si>
  <si>
    <t>9.6</t>
  </si>
  <si>
    <t>9.6.1</t>
  </si>
  <si>
    <t>ELETROCALHA PERFURADA</t>
  </si>
  <si>
    <t>9.6.1.1</t>
  </si>
  <si>
    <t>9.6.1.2</t>
  </si>
  <si>
    <t>9.6.2</t>
  </si>
  <si>
    <t>ELETROCALHA PERFURADA (CONEXÕES - TE)</t>
  </si>
  <si>
    <t>9.6.2.1</t>
  </si>
  <si>
    <t>9.6.2.2</t>
  </si>
  <si>
    <t>9.6.2.3</t>
  </si>
  <si>
    <t>9.6.2.4</t>
  </si>
  <si>
    <t>9.6.3</t>
  </si>
  <si>
    <t>ELETROCALHA PERFURADA (CONEXÕES - CURVA)</t>
  </si>
  <si>
    <t>9.6.3.1</t>
  </si>
  <si>
    <t>9.6.3.2</t>
  </si>
  <si>
    <t>9.6.4</t>
  </si>
  <si>
    <t>ELETROCALHA PERFURADA (CONEXÕES - CRUZETA)</t>
  </si>
  <si>
    <t>9.6.4.1</t>
  </si>
  <si>
    <t>9.6.5</t>
  </si>
  <si>
    <t>ELETROCALHA PERFURADA (ACESSÓRIOS - SAÍDA ELETRODUTO)</t>
  </si>
  <si>
    <t>9.6.5.1</t>
  </si>
  <si>
    <t>9.6.5.2</t>
  </si>
  <si>
    <t>9.6.5.3</t>
  </si>
  <si>
    <t>9.7</t>
  </si>
  <si>
    <t>9.7.1</t>
  </si>
  <si>
    <t>CAIXAS EM PVC - EMBUTIR</t>
  </si>
  <si>
    <t>9.7.1.1</t>
  </si>
  <si>
    <t>9.7.1.2</t>
  </si>
  <si>
    <t>9.7.1.3</t>
  </si>
  <si>
    <t>9.7.1.4</t>
  </si>
  <si>
    <t>9.7.1.5</t>
  </si>
  <si>
    <t>9.7.1.6</t>
  </si>
  <si>
    <t>9.7.2</t>
  </si>
  <si>
    <t>CONDULETES DE ALUMÍNIO</t>
  </si>
  <si>
    <t>9.7.2.1</t>
  </si>
  <si>
    <t>9.7.2.2</t>
  </si>
  <si>
    <t>9.7.2.3</t>
  </si>
  <si>
    <t>9.7.2.4</t>
  </si>
  <si>
    <t>9.7.2.5</t>
  </si>
  <si>
    <t>9.7.2.6</t>
  </si>
  <si>
    <t>9.7.2.7</t>
  </si>
  <si>
    <t>9.7.3</t>
  </si>
  <si>
    <t>CAIXAS EM AÇO - EMBUTIR</t>
  </si>
  <si>
    <t>9.7.3.1</t>
  </si>
  <si>
    <t>9.7.3.2</t>
  </si>
  <si>
    <t>9.7.4</t>
  </si>
  <si>
    <t>CAIXAS EM AÇO - SOBREPOR</t>
  </si>
  <si>
    <t>9.7.4.1</t>
  </si>
  <si>
    <t>9.7.5</t>
  </si>
  <si>
    <t>CAIXAS PARA PISO</t>
  </si>
  <si>
    <t>9.7.5.1</t>
  </si>
  <si>
    <t>9.7.5.2</t>
  </si>
  <si>
    <t>9.7.5.3</t>
  </si>
  <si>
    <t>9.7.6</t>
  </si>
  <si>
    <t>CAIXA PARA INSTALAÇÃO EM PERFILADOS / ELETROCALHAS</t>
  </si>
  <si>
    <t>9.7.6.1</t>
  </si>
  <si>
    <t>9.8</t>
  </si>
  <si>
    <t>9.8.1</t>
  </si>
  <si>
    <t>ENERGIA (FIOS E CABOS)</t>
  </si>
  <si>
    <t>9.8.1.1</t>
  </si>
  <si>
    <t>9.8.1.2</t>
  </si>
  <si>
    <t>9.8.1.3</t>
  </si>
  <si>
    <t>9.8.1.4</t>
  </si>
  <si>
    <t>9.8.1.5</t>
  </si>
  <si>
    <t>9.8.1.6</t>
  </si>
  <si>
    <t>9.8.2</t>
  </si>
  <si>
    <t>VOZ E DADOS (CABOS)</t>
  </si>
  <si>
    <t>9.8.2.1</t>
  </si>
  <si>
    <t>9.9</t>
  </si>
  <si>
    <t>9.9.1</t>
  </si>
  <si>
    <t>SISTEMAS DE AR CONDICIONADO, VENTILAÇÃO E EXAUSTÃO (ACD)</t>
  </si>
  <si>
    <t>10.1.1</t>
  </si>
  <si>
    <t>AR CONDICIONADO (RERDE FRIGORÍGENA - TUBULAÇÃO)</t>
  </si>
  <si>
    <t>10.1.1.1</t>
  </si>
  <si>
    <t>10.1.1.2</t>
  </si>
  <si>
    <t>10.1.1.3</t>
  </si>
  <si>
    <t>10.1.1.4</t>
  </si>
  <si>
    <t>10.1.2</t>
  </si>
  <si>
    <t>AR CONDICIONADO (REDE FRIGORÍGENA - CONEXÕES)</t>
  </si>
  <si>
    <t>10.1.2.1</t>
  </si>
  <si>
    <t>10.1.2.2</t>
  </si>
  <si>
    <t>10.1.2.3</t>
  </si>
  <si>
    <t>10.1.2.4</t>
  </si>
  <si>
    <t>10.1.3</t>
  </si>
  <si>
    <t>AR CONDICIONADO (REDE ELÉTRICA)</t>
  </si>
  <si>
    <t>10.1.3.1</t>
  </si>
  <si>
    <t>10.1.4</t>
  </si>
  <si>
    <t>AR CONDICIONADO (REDE HIDRÁULICA - DRENO)</t>
  </si>
  <si>
    <t>10.1.4.1</t>
  </si>
  <si>
    <t>10.1.4.2</t>
  </si>
  <si>
    <t>10.1.4.3</t>
  </si>
  <si>
    <t>10.1.4.4</t>
  </si>
  <si>
    <t>10.1.5</t>
  </si>
  <si>
    <t>AR CONDICIONADO (EQUIPAMENTO)</t>
  </si>
  <si>
    <t>10.1.5.1</t>
  </si>
  <si>
    <t>10.1.5.2</t>
  </si>
  <si>
    <t>10.1.5.3</t>
  </si>
  <si>
    <t>10.1.5.4</t>
  </si>
  <si>
    <t>10.1.6</t>
  </si>
  <si>
    <t>AR CONDICIONADO (FILTROS)</t>
  </si>
  <si>
    <t>10.1.6.1</t>
  </si>
  <si>
    <t>10.1.7</t>
  </si>
  <si>
    <t>10.1.7.1</t>
  </si>
  <si>
    <t>10.1.7.2</t>
  </si>
  <si>
    <t>10.1.7.3</t>
  </si>
  <si>
    <t>10.2.1</t>
  </si>
  <si>
    <t>VENTILAÇÃO / EXAUSTÃO (DUTOS E TUBOS)</t>
  </si>
  <si>
    <t>10.2.1.1</t>
  </si>
  <si>
    <t>10.2.1.2</t>
  </si>
  <si>
    <t>10.2.1.3</t>
  </si>
  <si>
    <t>10.2.1.4</t>
  </si>
  <si>
    <t>10.2.1.5</t>
  </si>
  <si>
    <t>10.2.2</t>
  </si>
  <si>
    <t>VENTILAÇÃO / EXAUSTÃO (EQUIPAMENTOS)</t>
  </si>
  <si>
    <t>AR CONDCIONADO / VENTILAÇÃO (TERMINAIS DE AR)</t>
  </si>
  <si>
    <t>10.2.2.1</t>
  </si>
  <si>
    <t>10.2.2.2</t>
  </si>
  <si>
    <t>REVESTIMENTOS PRIMÁRIOS</t>
  </si>
  <si>
    <t>11.1.1</t>
  </si>
  <si>
    <t>CHAPISCO EM PAREDE</t>
  </si>
  <si>
    <t>11.1.1.1</t>
  </si>
  <si>
    <t>11.1.2</t>
  </si>
  <si>
    <t>EMBOÇO / REBOCO EM PAREDE</t>
  </si>
  <si>
    <t>11.1.2.1</t>
  </si>
  <si>
    <t>11.1.2.2</t>
  </si>
  <si>
    <t>11.2.1</t>
  </si>
  <si>
    <t>CONTRAPISO</t>
  </si>
  <si>
    <t>11.2.1.1</t>
  </si>
  <si>
    <t>11.2.1.2</t>
  </si>
  <si>
    <t>11.2.1.3</t>
  </si>
  <si>
    <t>11.2.1.4</t>
  </si>
  <si>
    <t>ACABAMENTOS (REVESTIMENTO PARA TETO, PAREDE E PISO)</t>
  </si>
  <si>
    <t>12.1.1</t>
  </si>
  <si>
    <t>PAREDE (CERÂMICA / AZULEJO / PORCELANATO)</t>
  </si>
  <si>
    <t>12.1.1.1</t>
  </si>
  <si>
    <t>12.1.2</t>
  </si>
  <si>
    <t>PAREDE (REVESTIMENTO EM TIJOLO MACIÇO)</t>
  </si>
  <si>
    <t>12.1.2.1</t>
  </si>
  <si>
    <t>12.1.3</t>
  </si>
  <si>
    <t>DIVISÓRIA SANITÁRIA</t>
  </si>
  <si>
    <t>12.1.3.1</t>
  </si>
  <si>
    <t>12.1.4</t>
  </si>
  <si>
    <t>PAREDE (REVESTIMENTO ACÚSTICO)</t>
  </si>
  <si>
    <t>12.1.4.1</t>
  </si>
  <si>
    <t>12.2</t>
  </si>
  <si>
    <t>12.2.1</t>
  </si>
  <si>
    <t>PISO (CERÂMICA / PORCELANATO)</t>
  </si>
  <si>
    <t>12.2.1.1</t>
  </si>
  <si>
    <t>12.2.2</t>
  </si>
  <si>
    <t>PISO (OUTROS)</t>
  </si>
  <si>
    <t>12.2.2.1</t>
  </si>
  <si>
    <t>12.2.2.2</t>
  </si>
  <si>
    <t>12.2.2.3</t>
  </si>
  <si>
    <t>12.2.3</t>
  </si>
  <si>
    <t>PISO (PODOTÁTIL)</t>
  </si>
  <si>
    <t>12.2.3.1</t>
  </si>
  <si>
    <t>ACABAMENTOS (HIDROSSANITÁRIOS)</t>
  </si>
  <si>
    <t>13.1.1</t>
  </si>
  <si>
    <t>BANCADAS (MÁRMORE E/OU GRANITO)</t>
  </si>
  <si>
    <t>13.1.1.1</t>
  </si>
  <si>
    <t>13.1.1.2</t>
  </si>
  <si>
    <t>13.1.1.3</t>
  </si>
  <si>
    <t>13.1.1.4</t>
  </si>
  <si>
    <t>13.1.1.5</t>
  </si>
  <si>
    <t>13.2</t>
  </si>
  <si>
    <t>13.2.1</t>
  </si>
  <si>
    <t>CUBAS DE LOUÇA</t>
  </si>
  <si>
    <t>13.2.1.1</t>
  </si>
  <si>
    <t>13.2.2</t>
  </si>
  <si>
    <t>CUBAS METÁLICAS</t>
  </si>
  <si>
    <t>13.2.2.1</t>
  </si>
  <si>
    <t>13.2.3</t>
  </si>
  <si>
    <t>TANQUE METÁLICO</t>
  </si>
  <si>
    <t>13.2.3.1</t>
  </si>
  <si>
    <t>13.2.4</t>
  </si>
  <si>
    <t>LAVATÓRIO DE LOUÇA (PCD)</t>
  </si>
  <si>
    <t>13.3</t>
  </si>
  <si>
    <t>13.3.1</t>
  </si>
  <si>
    <t>TORNEIRA PARA LAVATÓRIO</t>
  </si>
  <si>
    <t>13.3.1.1</t>
  </si>
  <si>
    <t>13.3.1.2</t>
  </si>
  <si>
    <t>13.3.2</t>
  </si>
  <si>
    <t>TORNEIRA PARA PIA DE COZINHA E TANQUE</t>
  </si>
  <si>
    <t>13.3.2.1</t>
  </si>
  <si>
    <t>13.4</t>
  </si>
  <si>
    <t>13.4.1</t>
  </si>
  <si>
    <t>BACIA DE LOUÇA COM CAIXA ACOPLADA</t>
  </si>
  <si>
    <t>13.2.4.1</t>
  </si>
  <si>
    <t>13.4.1.1</t>
  </si>
  <si>
    <t>13.4.1.2</t>
  </si>
  <si>
    <t>13.5</t>
  </si>
  <si>
    <t>13.5.1</t>
  </si>
  <si>
    <t>MICTÓRIO DE LOUÇA</t>
  </si>
  <si>
    <t>13.5.1.1</t>
  </si>
  <si>
    <t>13.5.1.2</t>
  </si>
  <si>
    <t>13.6</t>
  </si>
  <si>
    <t>13.6.1</t>
  </si>
  <si>
    <t>CHUVEIRO ELÉTRICO</t>
  </si>
  <si>
    <t>13.6.1.1</t>
  </si>
  <si>
    <t>13.7</t>
  </si>
  <si>
    <t>13.7.1</t>
  </si>
  <si>
    <t>BARRA DE APOIO</t>
  </si>
  <si>
    <t>13.7.1.1</t>
  </si>
  <si>
    <t>13.7.1.2</t>
  </si>
  <si>
    <t>13.7.2</t>
  </si>
  <si>
    <t>BANQUETA PARA BANHO</t>
  </si>
  <si>
    <t>13.7.2.1</t>
  </si>
  <si>
    <t>13.8</t>
  </si>
  <si>
    <t>13.8.1</t>
  </si>
  <si>
    <t>PAPELEIRA</t>
  </si>
  <si>
    <t>13.8.1.1</t>
  </si>
  <si>
    <t>13.8.1.2</t>
  </si>
  <si>
    <t>13.8.2</t>
  </si>
  <si>
    <t>PORTA-SABÃO</t>
  </si>
  <si>
    <t>13.8.2.1</t>
  </si>
  <si>
    <t>ACABAMENTOS (ELÉTRICOS, VOZ, DADOS E TV)</t>
  </si>
  <si>
    <t>14.1.1</t>
  </si>
  <si>
    <t>ENERGIA (TOMADAS)</t>
  </si>
  <si>
    <t>14.1.1.1</t>
  </si>
  <si>
    <t>14.1.1.2</t>
  </si>
  <si>
    <t>14.1.1.3</t>
  </si>
  <si>
    <t>14.1.1.4</t>
  </si>
  <si>
    <t>14.1.1.5</t>
  </si>
  <si>
    <t>14.1.1.6</t>
  </si>
  <si>
    <t>14.1.1.7</t>
  </si>
  <si>
    <t>14.1.2</t>
  </si>
  <si>
    <t>VOZ (TOMADAS)</t>
  </si>
  <si>
    <t>DADOS (TOMADAS)</t>
  </si>
  <si>
    <t>14.1.2.1</t>
  </si>
  <si>
    <t>14.1.3</t>
  </si>
  <si>
    <t>14.1.3.1</t>
  </si>
  <si>
    <t>14.2.1</t>
  </si>
  <si>
    <t>INTERRUPTOR 01 SEÇÃO</t>
  </si>
  <si>
    <t>14.2.1.1</t>
  </si>
  <si>
    <t>14.2.1.2</t>
  </si>
  <si>
    <t>14.2.2</t>
  </si>
  <si>
    <t>INTERRUPTOR 02 SEÇÕES</t>
  </si>
  <si>
    <t>14.2.2.1</t>
  </si>
  <si>
    <t>14.2.3</t>
  </si>
  <si>
    <t>INTERRUPTOR 03 SEÇÕES</t>
  </si>
  <si>
    <t>14.2.3.1</t>
  </si>
  <si>
    <t>14.3.1</t>
  </si>
  <si>
    <t>ILUMINAÇÃO INTERNA</t>
  </si>
  <si>
    <t>14.3.1.1</t>
  </si>
  <si>
    <t>14.3.1.2</t>
  </si>
  <si>
    <t>14.3.2</t>
  </si>
  <si>
    <t>ILUMINAÇÃO EXTERNA</t>
  </si>
  <si>
    <t>14.3.2.1</t>
  </si>
  <si>
    <t>14.3.2.2</t>
  </si>
  <si>
    <t>PINTURA</t>
  </si>
  <si>
    <t>15.1.1</t>
  </si>
  <si>
    <t>EMASSAMENTO</t>
  </si>
  <si>
    <t>15.1.1.1</t>
  </si>
  <si>
    <t>15.1.2</t>
  </si>
  <si>
    <t>PROTEÇÃO DE SUPERFÍCIES METÁLICAS</t>
  </si>
  <si>
    <t>15.1.2.1</t>
  </si>
  <si>
    <t>15.2.1</t>
  </si>
  <si>
    <t>PINTURA (SOBRE REBOCO)</t>
  </si>
  <si>
    <t>15.2.1.1</t>
  </si>
  <si>
    <t>15.2.1.2</t>
  </si>
  <si>
    <t>15.2.1.3</t>
  </si>
  <si>
    <t>15.2.2</t>
  </si>
  <si>
    <t>PINTURA (SUPERFÍCIES METÁLICAS)</t>
  </si>
  <si>
    <t>15.2.2.1</t>
  </si>
  <si>
    <t>15.2.3</t>
  </si>
  <si>
    <t>PINTURA (TRATAMENTOS DIVERSOS)</t>
  </si>
  <si>
    <t>15.2.4</t>
  </si>
  <si>
    <t>PINTURA (PISO)</t>
  </si>
  <si>
    <t>15.2.4.1</t>
  </si>
  <si>
    <t>15.2.5</t>
  </si>
  <si>
    <t>PINTURA (FORRO)</t>
  </si>
  <si>
    <t>15.2.5.1</t>
  </si>
  <si>
    <t>URBANIZAÇÃO</t>
  </si>
  <si>
    <t>16.1.1</t>
  </si>
  <si>
    <t>LIXEIRA</t>
  </si>
  <si>
    <t>16.1.1.1</t>
  </si>
  <si>
    <t>16.1.2</t>
  </si>
  <si>
    <t>BICILETÁRIO</t>
  </si>
  <si>
    <t>16.1.2.1</t>
  </si>
  <si>
    <t>DESMOBILIZAÇÃO DE CANTEIRO</t>
  </si>
  <si>
    <t>17.1.1</t>
  </si>
  <si>
    <t>TAPUME</t>
  </si>
  <si>
    <t>17.1.1.1</t>
  </si>
  <si>
    <t>17.1.2</t>
  </si>
  <si>
    <t>ALOJAMENTO / DEPÓSITO / BANHEIRO</t>
  </si>
  <si>
    <t>17.1.2.1</t>
  </si>
  <si>
    <t>17.2.1</t>
  </si>
  <si>
    <t>LIMPEZA PARA ENTREGA FINAL</t>
  </si>
  <si>
    <t>17.2.1.1</t>
  </si>
  <si>
    <t>17.2.1.2</t>
  </si>
  <si>
    <t>17.2.1.3</t>
  </si>
  <si>
    <t>17.2.1.4</t>
  </si>
  <si>
    <t>17.2.1.5</t>
  </si>
  <si>
    <t>17.2.1.6</t>
  </si>
  <si>
    <t>17.2.1.7</t>
  </si>
  <si>
    <t>17.2.1.8</t>
  </si>
  <si>
    <t>17.2.1.9</t>
  </si>
  <si>
    <t>17.2.1.10</t>
  </si>
  <si>
    <t>17.2.2</t>
  </si>
  <si>
    <t>BOTA-FORA (ENTULHO)</t>
  </si>
  <si>
    <t>17.2.2.1</t>
  </si>
  <si>
    <t>18.1.1</t>
  </si>
  <si>
    <t>18.1.2</t>
  </si>
  <si>
    <t>18.1.3</t>
  </si>
  <si>
    <t>18.2</t>
  </si>
  <si>
    <t>18.2.1</t>
  </si>
  <si>
    <t>18.3</t>
  </si>
  <si>
    <t>18.3.1</t>
  </si>
  <si>
    <t>18.3.2</t>
  </si>
  <si>
    <t>18.4</t>
  </si>
  <si>
    <t>18.4.1</t>
  </si>
  <si>
    <t>18.5</t>
  </si>
  <si>
    <t>18.5.1</t>
  </si>
  <si>
    <t>18.6</t>
  </si>
  <si>
    <t>18.6.1</t>
  </si>
  <si>
    <t>18.7</t>
  </si>
  <si>
    <t>18.7.1</t>
  </si>
  <si>
    <t>18.8</t>
  </si>
  <si>
    <t>18.8.1</t>
  </si>
  <si>
    <t>18.9</t>
  </si>
  <si>
    <t>18.9.1</t>
  </si>
  <si>
    <t>18.9.2</t>
  </si>
  <si>
    <t>18.9.3</t>
  </si>
  <si>
    <t>18.9.4</t>
  </si>
  <si>
    <t>18.10</t>
  </si>
  <si>
    <t>18.10.1</t>
  </si>
  <si>
    <t>18.10.2</t>
  </si>
  <si>
    <t>18.10.3</t>
  </si>
  <si>
    <t>18.11</t>
  </si>
  <si>
    <t>18.11.1</t>
  </si>
  <si>
    <t>18.12</t>
  </si>
  <si>
    <t>18.12.1</t>
  </si>
  <si>
    <t>18.12.2</t>
  </si>
  <si>
    <t>18.12.3</t>
  </si>
  <si>
    <t>18.12.4</t>
  </si>
  <si>
    <t>18.13</t>
  </si>
  <si>
    <t>18.13.1</t>
  </si>
  <si>
    <t>18.13.2</t>
  </si>
  <si>
    <t>18.14</t>
  </si>
  <si>
    <t>18.14.1</t>
  </si>
  <si>
    <t>18.14.2</t>
  </si>
  <si>
    <t>18.14.3</t>
  </si>
  <si>
    <t>18.14.4</t>
  </si>
  <si>
    <t>18.14.5</t>
  </si>
  <si>
    <t>18.14.6</t>
  </si>
  <si>
    <t>18.14.7</t>
  </si>
  <si>
    <t>18.15</t>
  </si>
  <si>
    <t>18.15.1</t>
  </si>
  <si>
    <t>18.15.1.1</t>
  </si>
  <si>
    <t>18.15.1.2</t>
  </si>
  <si>
    <t>18.15.2</t>
  </si>
  <si>
    <t>18.15.2.1</t>
  </si>
  <si>
    <t>18.15.2.2</t>
  </si>
  <si>
    <t>18.15.2.3</t>
  </si>
  <si>
    <t>18.16</t>
  </si>
  <si>
    <t>18.16.1</t>
  </si>
  <si>
    <t>18.16.1.1</t>
  </si>
  <si>
    <t>18.16.1.2</t>
  </si>
  <si>
    <t>18.16.1.3</t>
  </si>
  <si>
    <t>18.16.1.4</t>
  </si>
  <si>
    <t>18.16.1.5</t>
  </si>
  <si>
    <t>18.16.1.6</t>
  </si>
  <si>
    <t>18.16.1.7</t>
  </si>
  <si>
    <t>18.16.1.8</t>
  </si>
  <si>
    <t>18.16.1.9</t>
  </si>
  <si>
    <t>18.16.1.10</t>
  </si>
  <si>
    <t>18.16.1.11</t>
  </si>
  <si>
    <t>18.16.1.12</t>
  </si>
  <si>
    <t>18.16.1.13</t>
  </si>
  <si>
    <t>18.16.1.14</t>
  </si>
  <si>
    <t>18.16.1.15</t>
  </si>
  <si>
    <t>18.16.1.16</t>
  </si>
  <si>
    <t>18.16.1.17</t>
  </si>
  <si>
    <t>18.16.2</t>
  </si>
  <si>
    <t>18.16.2.1</t>
  </si>
  <si>
    <t>18.16.2.2</t>
  </si>
  <si>
    <t>18.16.3</t>
  </si>
  <si>
    <t>18.16.3.1</t>
  </si>
  <si>
    <t>18.16.3.2</t>
  </si>
  <si>
    <t>18.17</t>
  </si>
  <si>
    <t>18.17.1</t>
  </si>
  <si>
    <t>18.17.1.1</t>
  </si>
  <si>
    <t>18.17.2</t>
  </si>
  <si>
    <t>18.17.2.1</t>
  </si>
  <si>
    <t>18.17.2.2</t>
  </si>
  <si>
    <t>18.17.2.3</t>
  </si>
  <si>
    <t>18.17.2.4</t>
  </si>
  <si>
    <t>18.18</t>
  </si>
  <si>
    <t>18.18.1</t>
  </si>
  <si>
    <t>18.18.2</t>
  </si>
  <si>
    <t>18.19</t>
  </si>
  <si>
    <t>18.19.1</t>
  </si>
  <si>
    <t>18.19.2</t>
  </si>
  <si>
    <t>18.19.3</t>
  </si>
  <si>
    <t>18.19.4</t>
  </si>
  <si>
    <t>18.19.5</t>
  </si>
  <si>
    <t>18.19.6</t>
  </si>
  <si>
    <t>18.20</t>
  </si>
  <si>
    <t>18.20.1</t>
  </si>
  <si>
    <t>18.20.2</t>
  </si>
  <si>
    <t>18.20.3</t>
  </si>
  <si>
    <t>18.20.4</t>
  </si>
  <si>
    <t>18.20.5</t>
  </si>
  <si>
    <t>18.21</t>
  </si>
  <si>
    <t>18.21.1</t>
  </si>
  <si>
    <t>18.21.2</t>
  </si>
  <si>
    <t>18.22</t>
  </si>
  <si>
    <t>18.22.1</t>
  </si>
  <si>
    <t>18.23</t>
  </si>
  <si>
    <t>18.23.1</t>
  </si>
  <si>
    <t>18.23.2</t>
  </si>
  <si>
    <t>18.23.3</t>
  </si>
  <si>
    <t>18.23.4</t>
  </si>
  <si>
    <t>CEU DA CULTURA - MÓDULO BÁSICO</t>
  </si>
  <si>
    <t>CEU DA CULTURA - IMPLANTAÇÃO E COMPLEMENTOS</t>
  </si>
  <si>
    <t>CEU DA CULTURA - MÓDULO BÁSICO, IMPLANTAÇÃO E COMPLEMENTOS</t>
  </si>
  <si>
    <t>Município de Canoas</t>
  </si>
  <si>
    <t>Revisão:</t>
  </si>
  <si>
    <t>CEU DA CULTURA - MATHIAS VELHO</t>
  </si>
  <si>
    <t>Rua Caçapava, nº 450. Bairro Mathias Velho. Canoas / RS. CEP 92330-290.</t>
  </si>
  <si>
    <t>DATA BASE:</t>
  </si>
  <si>
    <t>QUANT.</t>
  </si>
  <si>
    <t>VALOR UNIT</t>
  </si>
  <si>
    <t>VALOR UNIT COM BDI</t>
  </si>
  <si>
    <t>VALOR TOTAL</t>
  </si>
  <si>
    <t>PAPEL TIMBRE DA EMPRESA</t>
  </si>
  <si>
    <t>Empresa:</t>
  </si>
  <si>
    <t>CNPJ:</t>
  </si>
  <si>
    <t xml:space="preserve">   ANEXO XI - MODELO DE PROPOSTA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</si>
</sst>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"/>
    <numFmt numFmtId="165" formatCode="[$-F800]dddd\,\ mmmm\ dd\,\ yyyy"/>
    <numFmt numFmtId="169" formatCode="[$-416]mmmm\-yy;@"/>
    <numFmt numFmtId="170" formatCode="_-* #,##0.00_-;\-* #,##0.00_-;_-* \-??_-;_-@_-"/>
  </numFmts>
  <fonts count="23">
    <font>
      <sz val="11"/>
      <name val="Arial"/>
      <family val="1"/>
    </font>
    <font>
      <sz val="11"/>
      <color theme="1"/>
      <name val="Aptos Narrow"/>
      <family val="2"/>
      <scheme val="minor"/>
    </font>
    <font>
      <b/>
      <sz val="10"/>
      <name val="Aptos Narrow"/>
      <family val="2"/>
    </font>
    <font>
      <b/>
      <sz val="10"/>
      <color rgb="FF00000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b/>
      <sz val="14"/>
      <name val="Aptos Narrow"/>
      <family val="2"/>
    </font>
    <font>
      <sz val="11"/>
      <name val="Arial"/>
      <family val="1"/>
    </font>
    <font>
      <sz val="10"/>
      <color theme="1"/>
      <name val="Arial"/>
      <family val="2"/>
    </font>
    <font>
      <b/>
      <sz val="10"/>
      <color rgb="FFFF0000"/>
      <name val="Aptos Narrow"/>
      <family val="2"/>
    </font>
    <font>
      <sz val="24"/>
      <name val="Aptos Narrow"/>
      <family val="2"/>
    </font>
    <font>
      <b/>
      <sz val="11"/>
      <name val="Arial"/>
      <family val="1"/>
    </font>
    <font>
      <sz val="10"/>
      <color rgb="FF000000"/>
      <name val="Arial"/>
      <family val="1"/>
    </font>
    <font>
      <sz val="11"/>
      <color theme="1"/>
      <name val="Arial"/>
      <family val="2"/>
    </font>
    <font>
      <b/>
      <sz val="10"/>
      <color rgb="FF000000"/>
      <name val="Arial"/>
      <family val="1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7"/>
      <color theme="1"/>
      <name val="Arial"/>
      <family val="2"/>
    </font>
    <font>
      <b/>
      <sz val="11"/>
      <name val="Arial"/>
      <family val="2"/>
    </font>
    <font>
      <b/>
      <sz val="10"/>
      <name val="Aptos Narrow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165" fontId="8" fillId="0" borderId="0"/>
    <xf numFmtId="9" fontId="8" fillId="0" borderId="0" applyFont="0" applyFill="0" applyBorder="0" applyAlignment="0" applyProtection="0"/>
    <xf numFmtId="0" fontId="15" fillId="0" borderId="0"/>
    <xf numFmtId="170" fontId="15" fillId="0" borderId="0" applyFill="0" applyBorder="0" applyAlignment="0" applyProtection="0"/>
    <xf numFmtId="0" fontId="1" fillId="0" borderId="0"/>
  </cellStyleXfs>
  <cellXfs count="137">
    <xf numFmtId="0" fontId="0" fillId="0" borderId="0" xfId="0"/>
    <xf numFmtId="0" fontId="4" fillId="0" borderId="0" xfId="0" applyFont="1" applyAlignment="1">
      <alignment vertical="center"/>
    </xf>
    <xf numFmtId="9" fontId="4" fillId="0" borderId="0" xfId="1" applyFont="1" applyAlignment="1">
      <alignment vertical="center"/>
    </xf>
    <xf numFmtId="0" fontId="4" fillId="0" borderId="6" xfId="0" applyFont="1" applyBorder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0" borderId="0" xfId="0" applyFont="1"/>
    <xf numFmtId="0" fontId="14" fillId="5" borderId="13" xfId="0" applyFont="1" applyFill="1" applyBorder="1" applyAlignment="1">
      <alignment horizontal="left" vertical="top" wrapText="1"/>
    </xf>
    <xf numFmtId="4" fontId="14" fillId="5" borderId="13" xfId="0" applyNumberFormat="1" applyFont="1" applyFill="1" applyBorder="1" applyAlignment="1">
      <alignment horizontal="right" vertical="top" wrapText="1"/>
    </xf>
    <xf numFmtId="0" fontId="12" fillId="7" borderId="13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center" vertical="top" wrapText="1"/>
    </xf>
    <xf numFmtId="4" fontId="12" fillId="7" borderId="13" xfId="0" applyNumberFormat="1" applyFont="1" applyFill="1" applyBorder="1" applyAlignment="1">
      <alignment horizontal="right" vertical="top" wrapText="1"/>
    </xf>
    <xf numFmtId="0" fontId="12" fillId="6" borderId="13" xfId="0" applyFont="1" applyFill="1" applyBorder="1" applyAlignment="1">
      <alignment horizontal="center" vertical="top" wrapText="1"/>
    </xf>
    <xf numFmtId="4" fontId="12" fillId="6" borderId="13" xfId="0" applyNumberFormat="1" applyFont="1" applyFill="1" applyBorder="1" applyAlignment="1">
      <alignment horizontal="right" vertical="top" wrapText="1"/>
    </xf>
    <xf numFmtId="0" fontId="12" fillId="6" borderId="13" xfId="0" applyFont="1" applyFill="1" applyBorder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" fontId="12" fillId="6" borderId="13" xfId="0" applyNumberFormat="1" applyFont="1" applyFill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14" fillId="5" borderId="13" xfId="0" applyNumberFormat="1" applyFont="1" applyFill="1" applyBorder="1" applyAlignment="1">
      <alignment horizontal="right" vertical="top" wrapText="1"/>
    </xf>
    <xf numFmtId="0" fontId="14" fillId="5" borderId="13" xfId="0" applyFont="1" applyFill="1" applyBorder="1" applyAlignment="1">
      <alignment horizontal="center" vertical="top" wrapText="1"/>
    </xf>
    <xf numFmtId="4" fontId="12" fillId="6" borderId="1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14" fillId="5" borderId="13" xfId="0" applyNumberFormat="1" applyFont="1" applyFill="1" applyBorder="1" applyAlignment="1">
      <alignment horizontal="center" vertical="top" wrapText="1"/>
    </xf>
    <xf numFmtId="0" fontId="12" fillId="6" borderId="13" xfId="0" applyNumberFormat="1" applyFont="1" applyFill="1" applyBorder="1" applyAlignment="1">
      <alignment horizontal="center" vertical="top" wrapText="1"/>
    </xf>
    <xf numFmtId="2" fontId="12" fillId="6" borderId="13" xfId="0" applyNumberFormat="1" applyFont="1" applyFill="1" applyBorder="1" applyAlignment="1">
      <alignment horizontal="center" vertical="top" wrapText="1"/>
    </xf>
    <xf numFmtId="2" fontId="12" fillId="7" borderId="13" xfId="0" applyNumberFormat="1" applyFont="1" applyFill="1" applyBorder="1" applyAlignment="1">
      <alignment horizontal="center" vertical="top" wrapText="1"/>
    </xf>
    <xf numFmtId="10" fontId="12" fillId="6" borderId="13" xfId="0" applyNumberFormat="1" applyFont="1" applyFill="1" applyBorder="1" applyAlignment="1">
      <alignment horizontal="right" vertical="top" wrapText="1"/>
    </xf>
    <xf numFmtId="10" fontId="14" fillId="5" borderId="13" xfId="0" applyNumberFormat="1" applyFont="1" applyFill="1" applyBorder="1" applyAlignment="1">
      <alignment horizontal="right" vertical="top" wrapText="1"/>
    </xf>
    <xf numFmtId="10" fontId="12" fillId="7" borderId="13" xfId="0" applyNumberFormat="1" applyFont="1" applyFill="1" applyBorder="1" applyAlignment="1">
      <alignment horizontal="right" vertical="top" wrapText="1"/>
    </xf>
    <xf numFmtId="1" fontId="12" fillId="6" borderId="1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10" fontId="12" fillId="6" borderId="13" xfId="1" applyNumberFormat="1" applyFont="1" applyFill="1" applyBorder="1" applyAlignment="1">
      <alignment horizontal="right" vertical="top" wrapText="1"/>
    </xf>
    <xf numFmtId="10" fontId="12" fillId="7" borderId="13" xfId="1" applyNumberFormat="1" applyFont="1" applyFill="1" applyBorder="1" applyAlignment="1">
      <alignment horizontal="right" vertical="top" wrapText="1"/>
    </xf>
    <xf numFmtId="0" fontId="20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/>
    <xf numFmtId="0" fontId="19" fillId="0" borderId="8" xfId="0" applyFont="1" applyBorder="1" applyAlignment="1">
      <alignment horizontal="left" vertical="center"/>
    </xf>
    <xf numFmtId="49" fontId="13" fillId="0" borderId="11" xfId="0" applyNumberFormat="1" applyFont="1" applyBorder="1" applyAlignment="1">
      <alignment horizontal="left" vertical="center"/>
    </xf>
    <xf numFmtId="10" fontId="16" fillId="0" borderId="0" xfId="1" applyNumberFormat="1" applyFont="1" applyFill="1" applyBorder="1"/>
    <xf numFmtId="49" fontId="13" fillId="0" borderId="12" xfId="0" applyNumberFormat="1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49" fontId="19" fillId="0" borderId="12" xfId="0" applyNumberFormat="1" applyFont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top" wrapText="1"/>
    </xf>
    <xf numFmtId="49" fontId="13" fillId="0" borderId="12" xfId="0" applyNumberFormat="1" applyFont="1" applyBorder="1" applyAlignment="1">
      <alignment horizontal="left" vertical="top"/>
    </xf>
    <xf numFmtId="0" fontId="13" fillId="0" borderId="9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right" vertical="center" wrapText="1"/>
    </xf>
    <xf numFmtId="10" fontId="2" fillId="8" borderId="4" xfId="1" applyNumberFormat="1" applyFont="1" applyFill="1" applyBorder="1" applyAlignment="1">
      <alignment horizontal="right" vertical="center" wrapText="1"/>
    </xf>
    <xf numFmtId="0" fontId="14" fillId="5" borderId="16" xfId="0" applyFont="1" applyFill="1" applyBorder="1" applyAlignment="1">
      <alignment horizontal="left" vertical="top" wrapText="1"/>
    </xf>
    <xf numFmtId="2" fontId="14" fillId="5" borderId="16" xfId="0" applyNumberFormat="1" applyFont="1" applyFill="1" applyBorder="1" applyAlignment="1">
      <alignment horizontal="center" vertical="top" wrapText="1"/>
    </xf>
    <xf numFmtId="0" fontId="14" fillId="5" borderId="16" xfId="0" applyFont="1" applyFill="1" applyBorder="1" applyAlignment="1">
      <alignment horizontal="center" vertical="top" wrapText="1"/>
    </xf>
    <xf numFmtId="4" fontId="14" fillId="5" borderId="16" xfId="0" applyNumberFormat="1" applyFont="1" applyFill="1" applyBorder="1" applyAlignment="1">
      <alignment horizontal="right" vertical="top" wrapText="1"/>
    </xf>
    <xf numFmtId="2" fontId="14" fillId="5" borderId="16" xfId="0" applyNumberFormat="1" applyFont="1" applyFill="1" applyBorder="1" applyAlignment="1">
      <alignment horizontal="right" vertical="top" wrapText="1"/>
    </xf>
    <xf numFmtId="10" fontId="14" fillId="5" borderId="16" xfId="0" applyNumberFormat="1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4" fontId="2" fillId="8" borderId="5" xfId="0" applyNumberFormat="1" applyFont="1" applyFill="1" applyBorder="1" applyAlignment="1">
      <alignment horizontal="right" vertical="center" wrapText="1"/>
    </xf>
    <xf numFmtId="10" fontId="2" fillId="8" borderId="8" xfId="1" applyNumberFormat="1" applyFont="1" applyFill="1" applyBorder="1" applyAlignment="1">
      <alignment horizontal="right" vertical="center" wrapText="1"/>
    </xf>
    <xf numFmtId="10" fontId="2" fillId="8" borderId="4" xfId="0" applyNumberFormat="1" applyFont="1" applyFill="1" applyBorder="1" applyAlignment="1">
      <alignment horizontal="right" vertical="center" wrapText="1"/>
    </xf>
    <xf numFmtId="0" fontId="0" fillId="0" borderId="17" xfId="0" applyBorder="1"/>
    <xf numFmtId="49" fontId="18" fillId="0" borderId="18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10" fontId="16" fillId="0" borderId="0" xfId="0" applyNumberFormat="1" applyFont="1" applyBorder="1"/>
    <xf numFmtId="0" fontId="16" fillId="0" borderId="0" xfId="0" applyFont="1" applyBorder="1"/>
    <xf numFmtId="0" fontId="21" fillId="0" borderId="0" xfId="0" applyFont="1" applyBorder="1"/>
    <xf numFmtId="0" fontId="0" fillId="0" borderId="0" xfId="0" applyBorder="1" applyAlignment="1">
      <alignment vertical="top"/>
    </xf>
    <xf numFmtId="0" fontId="19" fillId="0" borderId="0" xfId="0" applyFont="1" applyBorder="1" applyAlignment="1">
      <alignment horizontal="center" vertical="top" wrapText="1"/>
    </xf>
    <xf numFmtId="169" fontId="13" fillId="0" borderId="0" xfId="0" applyNumberFormat="1" applyFont="1" applyBorder="1" applyAlignment="1">
      <alignment horizontal="left" vertical="top" wrapText="1"/>
    </xf>
    <xf numFmtId="0" fontId="22" fillId="0" borderId="11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0" borderId="6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5" xfId="0" quotePrefix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0" fontId="4" fillId="0" borderId="6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0" fontId="4" fillId="0" borderId="1" xfId="1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3" xfId="4"/>
    <cellStyle name="Normal 4" xfId="6"/>
    <cellStyle name="Porcentagem" xfId="1" builtinId="5"/>
    <cellStyle name="Porcentagem 2" xfId="3"/>
    <cellStyle name="Vírgula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C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24849</xdr:colOff>
      <xdr:row>2</xdr:row>
      <xdr:rowOff>24849</xdr:rowOff>
    </xdr:from>
    <xdr:to>
      <xdr:col>30</xdr:col>
      <xdr:colOff>16566</xdr:colOff>
      <xdr:row>5</xdr:row>
      <xdr:rowOff>130725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33BEFA22-F5E5-3B32-65AE-5711B523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84" y="952501"/>
          <a:ext cx="5093804" cy="64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d6780ca7cbf7465/a.oa/b.projetos/a.em%20execu&#231;&#227;o/2022_07%20-%20Milleto%20-%20reforma%20apartamento%20-%20asa%20norte/or&#231;amento/R04/MIT2202-cns-or&#231;amento-R04%20(reforma%20apartamento)%20-%2020221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&#218;DE%20-%20SMS/UBS/EST&#194;NCIA%20VELHA%20(NOVA)%20NOVO%20PAC/5%20OR&#199;AMENTO/_UBS%20ESTANCIA%20TIPO%204%20-%20R0%20-%20OR&#199;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bulão"/>
      <sheetName val="blocos"/>
      <sheetName val="radier"/>
      <sheetName val="baldrames"/>
      <sheetName val="pilar"/>
      <sheetName val="laje maciça"/>
      <sheetName val="vigas"/>
      <sheetName val="fechamentos"/>
      <sheetName val="fech. (demolições)"/>
      <sheetName val="revestimentos"/>
      <sheetName val="rev. (demolições)"/>
      <sheetName val="elétrica"/>
      <sheetName val="esquadrias"/>
      <sheetName val="coberturas"/>
      <sheetName val="fachadas"/>
      <sheetName val="elétrica distribuição"/>
      <sheetName val="mão de obra"/>
      <sheetName val="cotação"/>
      <sheetName val="custo_direto"/>
      <sheetName val="preço_venda"/>
      <sheetName val="bdi-imposto"/>
      <sheetName val="bdi+imposto R02"/>
      <sheetName val="folha de rosto"/>
      <sheetName val="bdi+imposto R04"/>
      <sheetName val="Sintético R04"/>
      <sheetName val="cronog 15 R04"/>
      <sheetName val="Sintético R02"/>
      <sheetName val="Sintético R01"/>
      <sheetName val="orçafascio"/>
      <sheetName val="cronog 7"/>
      <sheetName val="cronog 15"/>
      <sheetName val="fluxo"/>
      <sheetName val="mo_eg"/>
      <sheetName val="débitos"/>
      <sheetName val="custo_indireto"/>
      <sheetName val="veículos"/>
      <sheetName val="impostos"/>
      <sheetName val="Plan2"/>
      <sheetName val="madeira"/>
      <sheetName val="concreto"/>
      <sheetName val="orc-vergalhão e fôrma"/>
      <sheetName val="orc-elétrica"/>
      <sheetName val="pesquisa preços"/>
      <sheetName val="Planilha1"/>
      <sheetName val="pintura"/>
      <sheetName val="qtde tomadas interruptores"/>
      <sheetName val="tomadas + interruptores"/>
      <sheetName val="Planilha3"/>
      <sheetName val="P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M6" t="str">
            <v>BASICO CIVIL</v>
          </cell>
        </row>
        <row r="7">
          <cell r="M7" t="str">
            <v>CIMENTO</v>
          </cell>
        </row>
        <row r="8">
          <cell r="M8" t="str">
            <v>bas.cim.1</v>
          </cell>
        </row>
        <row r="9">
          <cell r="M9" t="str">
            <v>AREIA</v>
          </cell>
        </row>
        <row r="10">
          <cell r="M10" t="str">
            <v>bas.are.lvm.1</v>
          </cell>
        </row>
        <row r="11">
          <cell r="M11" t="str">
            <v>bas.are.lvm.2</v>
          </cell>
        </row>
        <row r="12">
          <cell r="M12" t="str">
            <v>bas.are.lvm.3</v>
          </cell>
        </row>
        <row r="13">
          <cell r="M13" t="str">
            <v>bas.are.lvf.1</v>
          </cell>
        </row>
        <row r="14">
          <cell r="M14" t="str">
            <v>bas.are.lvf.2</v>
          </cell>
        </row>
        <row r="15">
          <cell r="M15" t="str">
            <v>bas.are.lvf.3</v>
          </cell>
        </row>
        <row r="16">
          <cell r="M16" t="str">
            <v>bas.are.ros.1</v>
          </cell>
        </row>
        <row r="17">
          <cell r="M17" t="str">
            <v>bas.are.ros.2</v>
          </cell>
        </row>
        <row r="18">
          <cell r="M18" t="str">
            <v>bas.are.sbr.1</v>
          </cell>
        </row>
        <row r="19">
          <cell r="M19" t="str">
            <v>bas.are.sbr.2</v>
          </cell>
        </row>
        <row r="20">
          <cell r="M20" t="str">
            <v>SAIBRO</v>
          </cell>
        </row>
        <row r="21">
          <cell r="M21" t="str">
            <v>bas.sai.bro.1</v>
          </cell>
        </row>
        <row r="22">
          <cell r="M22" t="str">
            <v>bas.sai.bro.2</v>
          </cell>
        </row>
        <row r="23">
          <cell r="M23" t="str">
            <v>bas.sai.bro.3</v>
          </cell>
        </row>
        <row r="24">
          <cell r="M24" t="str">
            <v>TERRA</v>
          </cell>
        </row>
        <row r="25">
          <cell r="M25" t="str">
            <v>bas.ter.ate.5m</v>
          </cell>
        </row>
        <row r="26">
          <cell r="M26" t="str">
            <v>bas.ter.ate.10m</v>
          </cell>
        </row>
        <row r="27">
          <cell r="M27" t="str">
            <v>bas.ter.gra.5m</v>
          </cell>
        </row>
        <row r="28">
          <cell r="M28" t="str">
            <v>bas.ter.gra.10m</v>
          </cell>
        </row>
        <row r="29">
          <cell r="M29" t="str">
            <v>BRITA</v>
          </cell>
        </row>
        <row r="30">
          <cell r="M30" t="str">
            <v>bas.bri.ta0.1</v>
          </cell>
        </row>
        <row r="31">
          <cell r="M31" t="str">
            <v>bas.bri.ta0.2</v>
          </cell>
        </row>
        <row r="32">
          <cell r="M32" t="str">
            <v>bas.bri.ta0.3</v>
          </cell>
        </row>
        <row r="33">
          <cell r="M33" t="str">
            <v>bas.bri.ta1.1</v>
          </cell>
        </row>
        <row r="34">
          <cell r="M34" t="str">
            <v>bas.bri.ta1.2</v>
          </cell>
        </row>
        <row r="35">
          <cell r="M35" t="str">
            <v>bas.bri.ta1.3</v>
          </cell>
        </row>
        <row r="36">
          <cell r="M36" t="str">
            <v>bas.bri.ta2.1</v>
          </cell>
        </row>
        <row r="37">
          <cell r="M37" t="str">
            <v>bas.bri.ta2.2</v>
          </cell>
        </row>
        <row r="38">
          <cell r="M38" t="str">
            <v>bas.bri.ta2.3</v>
          </cell>
        </row>
        <row r="39">
          <cell r="M39" t="str">
            <v>bas.bri.ta3.1</v>
          </cell>
        </row>
        <row r="40">
          <cell r="M40" t="str">
            <v>bas.bri.ta3.2</v>
          </cell>
        </row>
        <row r="41">
          <cell r="M41" t="str">
            <v>bas.bri.ta4.1</v>
          </cell>
        </row>
        <row r="42">
          <cell r="M42" t="str">
            <v>bas.bri.ta4.2</v>
          </cell>
        </row>
        <row r="43">
          <cell r="M43" t="str">
            <v>bas.bri.tap.1</v>
          </cell>
        </row>
        <row r="44">
          <cell r="M44" t="str">
            <v>bas.bri.tap.2</v>
          </cell>
        </row>
        <row r="45">
          <cell r="M45" t="str">
            <v>ADITIVOS</v>
          </cell>
        </row>
        <row r="46">
          <cell r="M46" t="str">
            <v>bas.arg.adt.1</v>
          </cell>
        </row>
        <row r="47">
          <cell r="M47" t="str">
            <v>bas.arg.adt.2</v>
          </cell>
        </row>
        <row r="48">
          <cell r="M48" t="str">
            <v>bas.arg.adt.3</v>
          </cell>
        </row>
        <row r="49">
          <cell r="M49" t="str">
            <v>GRAUTE</v>
          </cell>
        </row>
        <row r="50">
          <cell r="M50" t="str">
            <v>bas.gra.skd.31</v>
          </cell>
        </row>
        <row r="51">
          <cell r="M51" t="str">
            <v>bas.gra.skd.32</v>
          </cell>
        </row>
        <row r="52">
          <cell r="M52" t="str">
            <v>GESSO</v>
          </cell>
        </row>
        <row r="53">
          <cell r="M53" t="str">
            <v>bas.arg.ges.1</v>
          </cell>
        </row>
        <row r="54">
          <cell r="M54" t="str">
            <v>ARGAMASSAS PRONTAS</v>
          </cell>
        </row>
        <row r="55">
          <cell r="M55" t="str">
            <v>bas.arg.chp.1</v>
          </cell>
        </row>
        <row r="56">
          <cell r="M56" t="str">
            <v>bas.arg.rbc.1</v>
          </cell>
        </row>
        <row r="57">
          <cell r="M57" t="str">
            <v>bas.arg.mtp.1</v>
          </cell>
        </row>
        <row r="58">
          <cell r="M58" t="str">
            <v>bas.arg.mtp.2</v>
          </cell>
        </row>
        <row r="59">
          <cell r="M59" t="str">
            <v>bas.arg.ctp.1</v>
          </cell>
        </row>
        <row r="60">
          <cell r="M60" t="str">
            <v>bas.arg.cel.40kg</v>
          </cell>
        </row>
        <row r="61">
          <cell r="M61" t="str">
            <v>TIJOLO FURADO</v>
          </cell>
        </row>
        <row r="62">
          <cell r="M62" t="str">
            <v>bas.alv.tij.1</v>
          </cell>
        </row>
        <row r="63">
          <cell r="M63" t="str">
            <v>TIJOLO MACIÇO</v>
          </cell>
        </row>
        <row r="64">
          <cell r="M64" t="str">
            <v>bas.alv.tij.2</v>
          </cell>
        </row>
        <row r="65">
          <cell r="M65" t="str">
            <v>BLOCO CONCRETO</v>
          </cell>
        </row>
        <row r="66">
          <cell r="M66" t="str">
            <v>bas.alv.blc.1</v>
          </cell>
        </row>
        <row r="67">
          <cell r="M67" t="str">
            <v>bas.alv.blc.2</v>
          </cell>
        </row>
        <row r="68">
          <cell r="M68" t="str">
            <v>bas.alv.blc.3</v>
          </cell>
        </row>
        <row r="69">
          <cell r="M69" t="str">
            <v>bas.alv.blc.jadvrt</v>
          </cell>
        </row>
        <row r="70">
          <cell r="M70" t="str">
            <v>BLOCO CONCRETO CELULAR</v>
          </cell>
        </row>
        <row r="71">
          <cell r="M71" t="str">
            <v>bas.alv.sic.10x30x60 (1)</v>
          </cell>
        </row>
        <row r="72">
          <cell r="M72" t="str">
            <v>BLOCO SICAL</v>
          </cell>
        </row>
        <row r="74">
          <cell r="M74" t="str">
            <v>MADEIRA P/ FORMA</v>
          </cell>
        </row>
        <row r="75">
          <cell r="M75" t="str">
            <v>bas.mad.srf.5</v>
          </cell>
        </row>
        <row r="76">
          <cell r="M76" t="str">
            <v>bas.mad.srf.7,5</v>
          </cell>
        </row>
        <row r="77">
          <cell r="M77" t="str">
            <v>bas.mad.srf.10</v>
          </cell>
        </row>
        <row r="78">
          <cell r="M78" t="str">
            <v>bas.mad.tbu.15</v>
          </cell>
        </row>
        <row r="79">
          <cell r="M79" t="str">
            <v>bas.mad.tbu.20</v>
          </cell>
        </row>
        <row r="80">
          <cell r="M80" t="str">
            <v>bas.mad.tbu.30</v>
          </cell>
        </row>
        <row r="81">
          <cell r="M81" t="str">
            <v>bas.mad.rit.8mm</v>
          </cell>
        </row>
        <row r="82">
          <cell r="M82" t="str">
            <v>bas.mad.rit.10mm</v>
          </cell>
        </row>
        <row r="83">
          <cell r="M83" t="str">
            <v>bas.mad.cpp.12mm</v>
          </cell>
        </row>
        <row r="84">
          <cell r="M84" t="str">
            <v>bas.mad.cpp.15mm</v>
          </cell>
        </row>
        <row r="85">
          <cell r="M85" t="str">
            <v>bas.mad.cpp.18mm</v>
          </cell>
        </row>
        <row r="86">
          <cell r="M86" t="str">
            <v>bas.mad.cpp.20mm</v>
          </cell>
        </row>
        <row r="87">
          <cell r="M87" t="str">
            <v>bas.mad.esc.1</v>
          </cell>
        </row>
        <row r="88">
          <cell r="M88" t="str">
            <v>bas.mad.esc.2</v>
          </cell>
        </row>
        <row r="89">
          <cell r="M89" t="str">
            <v>ARAMES</v>
          </cell>
        </row>
        <row r="90">
          <cell r="M90" t="str">
            <v>bas.aco.arc.1</v>
          </cell>
        </row>
        <row r="91">
          <cell r="M91" t="str">
            <v>bas.aco.arg.1</v>
          </cell>
        </row>
        <row r="92">
          <cell r="M92" t="str">
            <v>bas.aco.arf.1</v>
          </cell>
        </row>
        <row r="93">
          <cell r="M93" t="str">
            <v>bas.aco.arf.2</v>
          </cell>
        </row>
        <row r="94">
          <cell r="M94" t="str">
            <v>bas.aco.tel.1</v>
          </cell>
        </row>
        <row r="95">
          <cell r="M95" t="str">
            <v>bas.aco.reg.1</v>
          </cell>
        </row>
        <row r="96">
          <cell r="M96" t="str">
            <v>PREGOS</v>
          </cell>
        </row>
        <row r="97">
          <cell r="M97" t="str">
            <v>bas.prg.17x21</v>
          </cell>
        </row>
        <row r="98">
          <cell r="M98" t="str">
            <v>bas.prg.17x27</v>
          </cell>
        </row>
        <row r="99">
          <cell r="M99" t="str">
            <v>bas.prg.12x12</v>
          </cell>
        </row>
        <row r="100">
          <cell r="M100" t="str">
            <v>bas.prg.10x10</v>
          </cell>
        </row>
        <row r="101">
          <cell r="M101" t="str">
            <v>bas.prg.t18x27</v>
          </cell>
        </row>
        <row r="102">
          <cell r="M102" t="str">
            <v>PARAFUSOS ETC...</v>
          </cell>
        </row>
        <row r="103">
          <cell r="M103" t="str">
            <v>bas.bch.a/c.S6</v>
          </cell>
        </row>
        <row r="104">
          <cell r="M104" t="str">
            <v>bas.bch.a/c.S8</v>
          </cell>
        </row>
        <row r="105">
          <cell r="M105" t="str">
            <v>bas.bch.a/c.S10</v>
          </cell>
        </row>
        <row r="106">
          <cell r="M106" t="str">
            <v>bas.par(c/a).c/a.6x50</v>
          </cell>
        </row>
        <row r="107">
          <cell r="M107" t="str">
            <v>bas.par(c/a).c/a.8x70</v>
          </cell>
        </row>
        <row r="108">
          <cell r="M108" t="str">
            <v>bas.par(c/a).c/a.10x90</v>
          </cell>
        </row>
        <row r="109">
          <cell r="M109" t="str">
            <v>bas.par(mad).chph.5x50</v>
          </cell>
        </row>
        <row r="110">
          <cell r="M110" t="str">
            <v>bas.par(mad).chph.6x70</v>
          </cell>
        </row>
        <row r="111">
          <cell r="M111" t="str">
            <v>bas.par(mad).cbsx.1/4x45</v>
          </cell>
        </row>
        <row r="112">
          <cell r="M112" t="str">
            <v>bas.par(mad).cbsx.5/16x70</v>
          </cell>
        </row>
        <row r="113">
          <cell r="M113" t="str">
            <v>CHUMBADORES (parabolt)</v>
          </cell>
        </row>
        <row r="114">
          <cell r="M114" t="str">
            <v>bas.aco.prb.1</v>
          </cell>
        </row>
        <row r="115">
          <cell r="M115" t="str">
            <v>BARRA ROSCADA</v>
          </cell>
        </row>
        <row r="116">
          <cell r="M116" t="str">
            <v>bas.aco.ros.1/4"</v>
          </cell>
        </row>
        <row r="117">
          <cell r="M117" t="str">
            <v>bas.aco.ros.1/2"</v>
          </cell>
        </row>
        <row r="118">
          <cell r="M118" t="str">
            <v>bas.aco.ros.3/4"</v>
          </cell>
        </row>
        <row r="119">
          <cell r="M119" t="str">
            <v>bas.aco.ros.1"</v>
          </cell>
        </row>
        <row r="120">
          <cell r="M120" t="str">
            <v>bas.aco.por.1/4"</v>
          </cell>
        </row>
        <row r="121">
          <cell r="M121" t="str">
            <v>bas.aco.por.1/2"</v>
          </cell>
        </row>
        <row r="122">
          <cell r="M122" t="str">
            <v>bas.aco.por.3/4"</v>
          </cell>
        </row>
        <row r="123">
          <cell r="M123" t="str">
            <v>bas.aco.por.1"</v>
          </cell>
        </row>
        <row r="124">
          <cell r="M124" t="str">
            <v>bas.aco.arr.1/4"</v>
          </cell>
        </row>
        <row r="125">
          <cell r="M125" t="str">
            <v>bas.aco.arr.1/2"</v>
          </cell>
        </row>
        <row r="126">
          <cell r="M126" t="str">
            <v>bas.aco.arr.3/4"</v>
          </cell>
        </row>
        <row r="127">
          <cell r="M127" t="str">
            <v>bas.aco.arr.1"</v>
          </cell>
        </row>
        <row r="128">
          <cell r="M128" t="str">
            <v>CANTEIRO</v>
          </cell>
        </row>
        <row r="129">
          <cell r="M129" t="str">
            <v>bas.div.tpm.1</v>
          </cell>
        </row>
        <row r="130">
          <cell r="M130" t="str">
            <v>bas.div.abg.1</v>
          </cell>
        </row>
        <row r="131">
          <cell r="M131" t="str">
            <v>bas.div.abg.2</v>
          </cell>
        </row>
        <row r="132">
          <cell r="M132" t="str">
            <v>bas.div.abg.3</v>
          </cell>
        </row>
        <row r="133">
          <cell r="M133" t="str">
            <v>bas.div.abg.4</v>
          </cell>
        </row>
        <row r="134">
          <cell r="M134" t="str">
            <v>bas.div.abg.5</v>
          </cell>
        </row>
        <row r="135">
          <cell r="M135" t="str">
            <v>bas.div.abg.6</v>
          </cell>
        </row>
        <row r="136">
          <cell r="M136" t="str">
            <v>bas.div.abg.7</v>
          </cell>
        </row>
        <row r="137">
          <cell r="M137" t="str">
            <v>bas.div.abg.8</v>
          </cell>
        </row>
        <row r="138">
          <cell r="M138" t="str">
            <v>bas.div.abg.9</v>
          </cell>
        </row>
        <row r="139">
          <cell r="M139" t="str">
            <v>bas.div.abg.10</v>
          </cell>
        </row>
        <row r="140">
          <cell r="M140" t="str">
            <v>bas.div.abg.11</v>
          </cell>
        </row>
        <row r="141">
          <cell r="M141" t="str">
            <v>bas.div.abg.12</v>
          </cell>
        </row>
        <row r="142">
          <cell r="M142" t="str">
            <v>bas.div.c16.1</v>
          </cell>
        </row>
        <row r="143">
          <cell r="M143" t="str">
            <v>bas.div.c16.2</v>
          </cell>
        </row>
        <row r="144">
          <cell r="M144" t="str">
            <v>bas.div.c33.1</v>
          </cell>
        </row>
        <row r="145">
          <cell r="M145" t="str">
            <v>bas.div.c33.2</v>
          </cell>
        </row>
        <row r="146">
          <cell r="M146" t="str">
            <v>FERRAMENTAS</v>
          </cell>
        </row>
        <row r="147">
          <cell r="M147" t="str">
            <v>bas.fer.pen.1</v>
          </cell>
        </row>
        <row r="148">
          <cell r="M148" t="str">
            <v>bas.fer.pen.2</v>
          </cell>
        </row>
        <row r="149">
          <cell r="M149" t="str">
            <v>bas.fer.pen.3</v>
          </cell>
        </row>
        <row r="150">
          <cell r="M150" t="str">
            <v>bas.fer.man.1</v>
          </cell>
        </row>
        <row r="151">
          <cell r="M151" t="str">
            <v>bas.fer.man.2</v>
          </cell>
        </row>
        <row r="152">
          <cell r="M152" t="str">
            <v>bas.fer.lin.1</v>
          </cell>
        </row>
        <row r="153">
          <cell r="M153" t="str">
            <v>bas.fer.pon.1</v>
          </cell>
        </row>
        <row r="154">
          <cell r="M154" t="str">
            <v>bas.fer.pon.2</v>
          </cell>
        </row>
        <row r="155">
          <cell r="M155" t="str">
            <v>bas.fer.tal.1</v>
          </cell>
        </row>
        <row r="156">
          <cell r="M156" t="str">
            <v>bas.fer.ala.3/4</v>
          </cell>
        </row>
        <row r="157">
          <cell r="M157" t="str">
            <v>bas.fer.ala.1</v>
          </cell>
        </row>
        <row r="158">
          <cell r="M158" t="str">
            <v>bas.fer.pcb.3/4</v>
          </cell>
        </row>
        <row r="159">
          <cell r="M159" t="str">
            <v>bas.fer.sac.1</v>
          </cell>
        </row>
        <row r="160">
          <cell r="M160" t="str">
            <v>bas.fer.mas.1</v>
          </cell>
        </row>
        <row r="161">
          <cell r="M161" t="str">
            <v>bas.fer.bal.1</v>
          </cell>
        </row>
        <row r="162">
          <cell r="M162" t="str">
            <v>bas.fer.car.1</v>
          </cell>
        </row>
        <row r="163">
          <cell r="M163" t="str">
            <v>bas.fer.dis.1</v>
          </cell>
        </row>
        <row r="164">
          <cell r="M164" t="str">
            <v>bas.fer.ser.cp35</v>
          </cell>
        </row>
        <row r="165">
          <cell r="M165" t="str">
            <v>bas.fer.vas.1</v>
          </cell>
        </row>
        <row r="166">
          <cell r="M166" t="str">
            <v>bas.fer.vas.2</v>
          </cell>
        </row>
        <row r="167">
          <cell r="M167" t="str">
            <v>bas.fer.bro.1</v>
          </cell>
        </row>
        <row r="168">
          <cell r="M168" t="str">
            <v>bas.fer.mis.1</v>
          </cell>
        </row>
        <row r="169">
          <cell r="M169" t="str">
            <v>bas.fer.rol.1</v>
          </cell>
        </row>
        <row r="170">
          <cell r="M170" t="str">
            <v>bas.fer.cor.1</v>
          </cell>
        </row>
        <row r="171">
          <cell r="M171" t="str">
            <v>INSUMOS SERRALHERIA</v>
          </cell>
        </row>
        <row r="172">
          <cell r="M172" t="str">
            <v>bas.srr.rbt.1</v>
          </cell>
        </row>
        <row r="173">
          <cell r="M173" t="str">
            <v>bas.srr.dsc.1</v>
          </cell>
        </row>
        <row r="174">
          <cell r="M174" t="str">
            <v>bas.srr.dsc.2</v>
          </cell>
        </row>
        <row r="175">
          <cell r="M175" t="str">
            <v>bas.srr.dsd.1</v>
          </cell>
        </row>
        <row r="176">
          <cell r="M176" t="str">
            <v>bas.srr.dsa.1</v>
          </cell>
        </row>
        <row r="177">
          <cell r="M177" t="str">
            <v>bas.srr.sld.OK46</v>
          </cell>
        </row>
        <row r="178">
          <cell r="M178" t="str">
            <v>EPI</v>
          </cell>
        </row>
        <row r="179">
          <cell r="M179" t="str">
            <v>bas.epi.luv.1</v>
          </cell>
        </row>
        <row r="180">
          <cell r="M180" t="str">
            <v>bas.epi.bot.1</v>
          </cell>
        </row>
        <row r="181">
          <cell r="M181" t="str">
            <v>DIVERSOS</v>
          </cell>
        </row>
        <row r="182">
          <cell r="M182" t="str">
            <v>bas.div.lon.1(4m)</v>
          </cell>
        </row>
        <row r="183">
          <cell r="M183" t="str">
            <v>bas.div.lon.1(8m)</v>
          </cell>
        </row>
        <row r="184">
          <cell r="M184" t="str">
            <v>bas.div.lon.2</v>
          </cell>
        </row>
        <row r="185">
          <cell r="M185" t="str">
            <v>bas.div.brx.1</v>
          </cell>
        </row>
        <row r="186">
          <cell r="M186" t="str">
            <v>bas.div.des.1</v>
          </cell>
        </row>
        <row r="187">
          <cell r="M187" t="str">
            <v>bas.div.det.acd1</v>
          </cell>
        </row>
        <row r="188">
          <cell r="M188" t="str">
            <v>bas.div.tel.1</v>
          </cell>
        </row>
        <row r="189">
          <cell r="M189" t="str">
            <v>bas.div.geo.16</v>
          </cell>
        </row>
        <row r="190">
          <cell r="M190" t="str">
            <v>bas.div.pap.1</v>
          </cell>
        </row>
        <row r="191">
          <cell r="M191" t="str">
            <v>bas.div.pan.1</v>
          </cell>
        </row>
        <row r="192">
          <cell r="M192" t="str">
            <v>IMPERMEABILIZAÇÃO</v>
          </cell>
        </row>
        <row r="193">
          <cell r="M193" t="str">
            <v>ASFÁLTICO</v>
          </cell>
        </row>
        <row r="194">
          <cell r="M194" t="str">
            <v>imp.asf.fri.lq01</v>
          </cell>
        </row>
        <row r="195">
          <cell r="M195" t="str">
            <v>imp.asf.qte.pr01</v>
          </cell>
        </row>
        <row r="196">
          <cell r="M196" t="str">
            <v>imp.asf.qte.mt01</v>
          </cell>
        </row>
        <row r="197">
          <cell r="M197" t="str">
            <v>CIMENTÍCIO</v>
          </cell>
        </row>
        <row r="198">
          <cell r="M198" t="str">
            <v>imp.cim.res.1</v>
          </cell>
        </row>
        <row r="199">
          <cell r="M199" t="str">
            <v>imp.cim.res.2</v>
          </cell>
        </row>
        <row r="200">
          <cell r="M200" t="str">
            <v>imp.cim.pol.1</v>
          </cell>
        </row>
        <row r="201">
          <cell r="M201" t="str">
            <v>imp.cim.res.pol01</v>
          </cell>
        </row>
        <row r="202">
          <cell r="M202" t="str">
            <v>imp.emu.ade.viafix1</v>
          </cell>
        </row>
        <row r="203">
          <cell r="M203" t="str">
            <v>POLIMÉRICO</v>
          </cell>
        </row>
        <row r="204">
          <cell r="M204" t="str">
            <v>imp.pol.arg.1</v>
          </cell>
        </row>
        <row r="205">
          <cell r="M205" t="str">
            <v>imp.pol.man.1</v>
          </cell>
        </row>
        <row r="206">
          <cell r="M206" t="str">
            <v>COMPLEMENTOS</v>
          </cell>
        </row>
        <row r="207">
          <cell r="M207" t="str">
            <v>imp.com.tel.1</v>
          </cell>
        </row>
        <row r="208">
          <cell r="M208" t="str">
            <v>STR - CONCRETO</v>
          </cell>
        </row>
        <row r="209">
          <cell r="M209" t="str">
            <v>CONCRETO USINADO</v>
          </cell>
        </row>
        <row r="210">
          <cell r="M210" t="str">
            <v>str.con.f20.1</v>
          </cell>
        </row>
        <row r="211">
          <cell r="M211" t="str">
            <v>str.con.f20.2</v>
          </cell>
        </row>
        <row r="212">
          <cell r="M212" t="str">
            <v>str.con.f20.3</v>
          </cell>
        </row>
        <row r="213">
          <cell r="M213" t="str">
            <v>str.con.f20.4</v>
          </cell>
        </row>
        <row r="214">
          <cell r="M214" t="str">
            <v>str.con.f25.1</v>
          </cell>
        </row>
        <row r="215">
          <cell r="M215" t="str">
            <v>str.con.f25.2</v>
          </cell>
        </row>
        <row r="216">
          <cell r="M216" t="str">
            <v>str.con.f25.3</v>
          </cell>
        </row>
        <row r="217">
          <cell r="M217" t="str">
            <v>str.con.f25.4</v>
          </cell>
        </row>
        <row r="218">
          <cell r="M218" t="str">
            <v>str.con.f30.1</v>
          </cell>
        </row>
        <row r="219">
          <cell r="M219" t="str">
            <v>str.con.f30.2</v>
          </cell>
        </row>
        <row r="220">
          <cell r="M220" t="str">
            <v>str.con.f30.3</v>
          </cell>
        </row>
        <row r="221">
          <cell r="M221" t="str">
            <v>str.con.f30.4</v>
          </cell>
        </row>
        <row r="222">
          <cell r="M222" t="str">
            <v>str.con.f45.1</v>
          </cell>
        </row>
        <row r="223">
          <cell r="M223" t="str">
            <v>str.con.f45.2</v>
          </cell>
        </row>
        <row r="224">
          <cell r="M224" t="str">
            <v>str.con.f45.3</v>
          </cell>
        </row>
        <row r="225">
          <cell r="M225" t="str">
            <v>str.con.f45.4</v>
          </cell>
        </row>
        <row r="226">
          <cell r="M226" t="str">
            <v>ARMADURA (vergalhões)</v>
          </cell>
        </row>
        <row r="227">
          <cell r="M227" t="str">
            <v>str.aco.4.2.1</v>
          </cell>
        </row>
        <row r="228">
          <cell r="M228" t="str">
            <v>str.aco.5.0.1</v>
          </cell>
        </row>
        <row r="229">
          <cell r="M229" t="str">
            <v>str.aco.6.3.1</v>
          </cell>
        </row>
        <row r="230">
          <cell r="M230" t="str">
            <v>str.aco.8.0.1</v>
          </cell>
        </row>
        <row r="231">
          <cell r="M231" t="str">
            <v>str.aco.010.1</v>
          </cell>
        </row>
        <row r="232">
          <cell r="M232" t="str">
            <v>str.aco.12.5.1</v>
          </cell>
        </row>
        <row r="233">
          <cell r="M233" t="str">
            <v>str.aco.016.1</v>
          </cell>
        </row>
        <row r="234">
          <cell r="M234" t="str">
            <v>str.aco.020.1</v>
          </cell>
        </row>
        <row r="235">
          <cell r="M235" t="str">
            <v>str.aco.025.1</v>
          </cell>
        </row>
        <row r="236">
          <cell r="M236" t="str">
            <v>str.aco.032.1</v>
          </cell>
        </row>
        <row r="237">
          <cell r="M237" t="str">
            <v>str.aco.040.1</v>
          </cell>
        </row>
        <row r="238">
          <cell r="M238" t="str">
            <v>ARMADURA (pronta)</v>
          </cell>
        </row>
        <row r="239">
          <cell r="M239" t="str">
            <v>str.pop.7x14.8</v>
          </cell>
        </row>
        <row r="240">
          <cell r="M240" t="str">
            <v>str.pop.7x17.10</v>
          </cell>
        </row>
        <row r="241">
          <cell r="M241" t="str">
            <v>str.pop.7x20,10</v>
          </cell>
        </row>
        <row r="242">
          <cell r="M242" t="str">
            <v>str.pop.7x27.10</v>
          </cell>
        </row>
        <row r="243">
          <cell r="M243" t="str">
            <v>str.pop.9x14.10</v>
          </cell>
        </row>
        <row r="244">
          <cell r="M244" t="str">
            <v>str.pop.10x20.10</v>
          </cell>
        </row>
        <row r="245">
          <cell r="M245" t="str">
            <v>TELAS ELETROSSOLDADAS</v>
          </cell>
        </row>
        <row r="246">
          <cell r="M246" t="str">
            <v>str.tel.10x10.4.2</v>
          </cell>
        </row>
        <row r="247">
          <cell r="M247" t="str">
            <v>str.tel.10x10.4.5</v>
          </cell>
        </row>
        <row r="248">
          <cell r="M248" t="str">
            <v>str.tel.10x10.5.0</v>
          </cell>
        </row>
        <row r="249">
          <cell r="M249" t="str">
            <v>str.tel.10x10.5.6</v>
          </cell>
        </row>
        <row r="250">
          <cell r="M250" t="str">
            <v>str.tel.10x10.6.0</v>
          </cell>
        </row>
        <row r="251">
          <cell r="M251" t="str">
            <v>str.tel.15x15.4.2</v>
          </cell>
        </row>
        <row r="252">
          <cell r="M252" t="str">
            <v>ESPAÇADORES</v>
          </cell>
        </row>
        <row r="253">
          <cell r="M253" t="str">
            <v>str.div.esp.1</v>
          </cell>
        </row>
        <row r="254">
          <cell r="M254" t="str">
            <v>str.div.esp.2</v>
          </cell>
        </row>
        <row r="255">
          <cell r="M255" t="str">
            <v>str.div.esp.3</v>
          </cell>
        </row>
        <row r="256">
          <cell r="M256" t="str">
            <v>DESMOLDANTES</v>
          </cell>
        </row>
        <row r="257">
          <cell r="M257" t="str">
            <v>str.div.dsm.1</v>
          </cell>
        </row>
        <row r="258">
          <cell r="M258" t="str">
            <v>str.div.</v>
          </cell>
        </row>
        <row r="259">
          <cell r="M259" t="str">
            <v>STR - PRÉ FABRICADOS</v>
          </cell>
        </row>
        <row r="260">
          <cell r="M260" t="str">
            <v>LAJES (VIGOTAS)</v>
          </cell>
        </row>
        <row r="261">
          <cell r="M261" t="str">
            <v>str.laj.vig.TR8644</v>
          </cell>
        </row>
        <row r="262">
          <cell r="M262" t="str">
            <v>str.laj.vig.TR8645</v>
          </cell>
        </row>
        <row r="263">
          <cell r="M263" t="str">
            <v>str.laj.vig.TR12645</v>
          </cell>
        </row>
        <row r="264">
          <cell r="M264" t="str">
            <v>str.laj.vig.TR12646</v>
          </cell>
        </row>
        <row r="265">
          <cell r="M265" t="str">
            <v>str.laj.vig.TR16745</v>
          </cell>
        </row>
        <row r="266">
          <cell r="M266" t="str">
            <v>str.laj.vig.TR16746</v>
          </cell>
        </row>
        <row r="267">
          <cell r="M267" t="str">
            <v>str.laj.vig.TR20745</v>
          </cell>
        </row>
        <row r="268">
          <cell r="M268" t="str">
            <v>str.laj.vig.TR20756</v>
          </cell>
        </row>
        <row r="269">
          <cell r="M269" t="str">
            <v>str.laj.vig.TR25856</v>
          </cell>
        </row>
        <row r="270">
          <cell r="M270" t="str">
            <v>str.laj.vig.TR25858</v>
          </cell>
        </row>
        <row r="271">
          <cell r="M271" t="str">
            <v>str.laj.vig.TR30856</v>
          </cell>
        </row>
        <row r="272">
          <cell r="M272" t="str">
            <v>str.laj.vig.TR30858</v>
          </cell>
        </row>
        <row r="273">
          <cell r="M273" t="str">
            <v>LAJES (LAJOTA EPS)</v>
          </cell>
        </row>
        <row r="274">
          <cell r="M274" t="str">
            <v>str.laj.eps.h8</v>
          </cell>
        </row>
        <row r="275">
          <cell r="M275" t="str">
            <v>str.laj.eps.h8.5</v>
          </cell>
        </row>
        <row r="276">
          <cell r="M276" t="str">
            <v>str.laj.eps.h9</v>
          </cell>
        </row>
        <row r="277">
          <cell r="M277" t="str">
            <v>str.laj.eps.h9.5</v>
          </cell>
        </row>
        <row r="278">
          <cell r="M278" t="str">
            <v>str.laj.eps.h10</v>
          </cell>
        </row>
        <row r="279">
          <cell r="M279" t="str">
            <v>str.laj.eps.h11</v>
          </cell>
        </row>
        <row r="280">
          <cell r="M280" t="str">
            <v>str.laj.eps.h12</v>
          </cell>
        </row>
        <row r="281">
          <cell r="M281" t="str">
            <v>LAJE COMPLETA</v>
          </cell>
        </row>
        <row r="282">
          <cell r="M282" t="str">
            <v>str.laj.eps.17</v>
          </cell>
        </row>
        <row r="283">
          <cell r="M283" t="str">
            <v>BLOCO EPS (ENCHIMENTO)</v>
          </cell>
        </row>
        <row r="284">
          <cell r="M284" t="str">
            <v>str.laj.bleps.1x0.5(25)</v>
          </cell>
        </row>
        <row r="285">
          <cell r="M285" t="str">
            <v>STR - MADEIRA</v>
          </cell>
        </row>
        <row r="286">
          <cell r="M286" t="str">
            <v>BRUTA</v>
          </cell>
        </row>
        <row r="287">
          <cell r="M287" t="str">
            <v>(BRUTA) RIPA</v>
          </cell>
        </row>
        <row r="288">
          <cell r="M288" t="str">
            <v>str.mad.rb2x5(1)</v>
          </cell>
        </row>
        <row r="289">
          <cell r="M289" t="str">
            <v>str.mad.rb2x5(2)</v>
          </cell>
        </row>
        <row r="290">
          <cell r="M290" t="str">
            <v>(BRUTA) CAIBRO</v>
          </cell>
        </row>
        <row r="291">
          <cell r="M291" t="str">
            <v>str.mad.cb5x5(1)</v>
          </cell>
        </row>
        <row r="292">
          <cell r="M292" t="str">
            <v>str.mad.cb5x5(2)</v>
          </cell>
        </row>
        <row r="293">
          <cell r="M293" t="str">
            <v>(BRUTA) VIGA</v>
          </cell>
        </row>
        <row r="294">
          <cell r="M294" t="str">
            <v>str.mad.vb6x12(1)</v>
          </cell>
        </row>
        <row r="295">
          <cell r="M295" t="str">
            <v>str.mad.vb6x12(2)</v>
          </cell>
        </row>
        <row r="296">
          <cell r="M296" t="str">
            <v>str.mad.vb6x16(1)</v>
          </cell>
        </row>
        <row r="297">
          <cell r="M297" t="str">
            <v>str.mad.vb6x16(2)</v>
          </cell>
        </row>
        <row r="298">
          <cell r="M298" t="str">
            <v>str.mad.vb8x20(1)</v>
          </cell>
        </row>
        <row r="299">
          <cell r="M299" t="str">
            <v>str.mad.vb8x20(2)</v>
          </cell>
        </row>
        <row r="300">
          <cell r="M300" t="str">
            <v>str.mad.vb10x25(1)</v>
          </cell>
        </row>
        <row r="301">
          <cell r="M301" t="str">
            <v>str.mad.vb10x25(2)</v>
          </cell>
        </row>
        <row r="302">
          <cell r="M302" t="str">
            <v>APARELHADA</v>
          </cell>
        </row>
        <row r="303">
          <cell r="M303" t="str">
            <v>TARUGO/RÉGUA</v>
          </cell>
        </row>
        <row r="304">
          <cell r="M304" t="str">
            <v>1.5x2</v>
          </cell>
        </row>
        <row r="305">
          <cell r="M305" t="str">
            <v>str.mad.tra1,5x2.ipeex1</v>
          </cell>
        </row>
        <row r="306">
          <cell r="M306" t="str">
            <v>(APARELHADA) RIPA</v>
          </cell>
        </row>
        <row r="307">
          <cell r="M307" t="str">
            <v>2x5</v>
          </cell>
        </row>
        <row r="308">
          <cell r="M308" t="str">
            <v>str.mad.ra2x5(1)</v>
          </cell>
        </row>
        <row r="309">
          <cell r="M309" t="str">
            <v>str.mad.ra2x5(2)</v>
          </cell>
        </row>
        <row r="310">
          <cell r="M310" t="str">
            <v>(APARELHADA) CAIBRO</v>
          </cell>
        </row>
        <row r="311">
          <cell r="M311" t="str">
            <v>5x5</v>
          </cell>
        </row>
        <row r="312">
          <cell r="M312" t="str">
            <v>str.mad.ca5x5(1)</v>
          </cell>
        </row>
        <row r="313">
          <cell r="M313" t="str">
            <v>str.mad.ca5x5(2)</v>
          </cell>
        </row>
        <row r="314">
          <cell r="M314" t="str">
            <v>str.mad.ca5x5.cumar1</v>
          </cell>
        </row>
        <row r="315">
          <cell r="M315" t="str">
            <v>5x6</v>
          </cell>
        </row>
        <row r="316">
          <cell r="M316" t="str">
            <v>str.mad.ca5x5.ipeex1</v>
          </cell>
        </row>
        <row r="317">
          <cell r="M317" t="str">
            <v>5x8</v>
          </cell>
        </row>
        <row r="318">
          <cell r="M318" t="str">
            <v>str.mad.ca6x8.cumar1</v>
          </cell>
        </row>
        <row r="319">
          <cell r="M319" t="str">
            <v>str.mad.ca6x8.ipeex1</v>
          </cell>
        </row>
        <row r="320">
          <cell r="M320" t="str">
            <v>(APARELHADA) VIGA</v>
          </cell>
        </row>
        <row r="321">
          <cell r="M321" t="str">
            <v>6x12</v>
          </cell>
        </row>
        <row r="322">
          <cell r="M322" t="str">
            <v>str.mad.va6x12(1)</v>
          </cell>
        </row>
        <row r="323">
          <cell r="M323" t="str">
            <v>str.mad.va6x12(2)</v>
          </cell>
        </row>
        <row r="324">
          <cell r="M324" t="str">
            <v>str.mad.va6x12.cumar1</v>
          </cell>
        </row>
        <row r="325">
          <cell r="M325" t="str">
            <v>str.mad.va6x12.ipeex1</v>
          </cell>
        </row>
        <row r="326">
          <cell r="M326" t="str">
            <v>6x16</v>
          </cell>
        </row>
        <row r="327">
          <cell r="M327" t="str">
            <v>str.mad.va6x16(1)</v>
          </cell>
        </row>
        <row r="328">
          <cell r="M328" t="str">
            <v>str.mad.va6x16(2)</v>
          </cell>
        </row>
        <row r="329">
          <cell r="M329" t="str">
            <v>str.mad.va6x16.cumar1</v>
          </cell>
        </row>
        <row r="330">
          <cell r="M330" t="str">
            <v>str.mad.va6x16.ipeex1</v>
          </cell>
        </row>
        <row r="331">
          <cell r="M331" t="str">
            <v>8x20</v>
          </cell>
        </row>
        <row r="332">
          <cell r="M332" t="str">
            <v>str.mad.va8x20(1)</v>
          </cell>
        </row>
        <row r="333">
          <cell r="M333" t="str">
            <v>str.mad.va8x20(2)</v>
          </cell>
        </row>
        <row r="334">
          <cell r="M334" t="str">
            <v>str.mad.va8x20(3)</v>
          </cell>
        </row>
        <row r="335">
          <cell r="M335" t="str">
            <v>str.mad.va8x20.ipeex1</v>
          </cell>
        </row>
        <row r="336">
          <cell r="M336" t="str">
            <v>10x25</v>
          </cell>
        </row>
        <row r="337">
          <cell r="M337" t="str">
            <v>str.mad.va10x25(1)</v>
          </cell>
        </row>
        <row r="338">
          <cell r="M338" t="str">
            <v>str.mad.va10x25(2)</v>
          </cell>
        </row>
        <row r="339">
          <cell r="M339" t="str">
            <v>(APARELHADA) PILAR</v>
          </cell>
        </row>
        <row r="340">
          <cell r="M340" t="str">
            <v>20x20</v>
          </cell>
        </row>
        <row r="341">
          <cell r="M341" t="str">
            <v>str.mad.pa20x20(1)</v>
          </cell>
        </row>
        <row r="342">
          <cell r="M342" t="str">
            <v>str.mad.pa20x20(2)</v>
          </cell>
        </row>
        <row r="343">
          <cell r="M343" t="str">
            <v>str.mad.pa20x20(3)</v>
          </cell>
        </row>
        <row r="344">
          <cell r="M344" t="str">
            <v>30x30</v>
          </cell>
        </row>
        <row r="345">
          <cell r="M345" t="str">
            <v>str.mad.pa30x30.ipeex1</v>
          </cell>
        </row>
        <row r="346">
          <cell r="M346" t="str">
            <v>DECK</v>
          </cell>
        </row>
        <row r="347">
          <cell r="M347" t="str">
            <v>2x7</v>
          </cell>
        </row>
        <row r="348">
          <cell r="M348" t="str">
            <v>str.mad.dk2x7(1)</v>
          </cell>
        </row>
        <row r="349">
          <cell r="M349" t="str">
            <v>str.mad.dk2x7(2)</v>
          </cell>
        </row>
        <row r="350">
          <cell r="M350" t="str">
            <v>2x10</v>
          </cell>
        </row>
        <row r="351">
          <cell r="M351" t="str">
            <v>str.mad.dk2x10(1)</v>
          </cell>
        </row>
        <row r="352">
          <cell r="M352" t="str">
            <v>str.mad.dk2x10(2)</v>
          </cell>
        </row>
        <row r="353">
          <cell r="M353" t="str">
            <v>2x14</v>
          </cell>
        </row>
        <row r="354">
          <cell r="M354" t="str">
            <v>str.mad.dkipe2x14</v>
          </cell>
        </row>
        <row r="355">
          <cell r="M355" t="str">
            <v>(APARELHADA) PRANCHÃO</v>
          </cell>
        </row>
        <row r="356">
          <cell r="M356" t="str">
            <v>8x45</v>
          </cell>
        </row>
        <row r="357">
          <cell r="M357" t="str">
            <v>str.mad.pra8x45.ipeex1</v>
          </cell>
        </row>
        <row r="358">
          <cell r="M358" t="str">
            <v>STR - PERFIS AÇO</v>
          </cell>
        </row>
        <row r="359">
          <cell r="M359" t="str">
            <v>str.met.150x13.0</v>
          </cell>
        </row>
        <row r="360">
          <cell r="M360" t="str">
            <v>str.met.150x18.0</v>
          </cell>
        </row>
        <row r="361">
          <cell r="M361" t="str">
            <v>str.met.150x22.5</v>
          </cell>
        </row>
        <row r="362">
          <cell r="M362" t="str">
            <v>str.met.150x24.0</v>
          </cell>
        </row>
        <row r="363">
          <cell r="M363" t="str">
            <v>str.met.150x29.8</v>
          </cell>
        </row>
        <row r="364">
          <cell r="M364" t="str">
            <v>str.met.150x37.1</v>
          </cell>
        </row>
        <row r="365">
          <cell r="M365" t="str">
            <v>str.met.200x15.0</v>
          </cell>
        </row>
        <row r="366">
          <cell r="M366" t="str">
            <v>str.met.200x19.3</v>
          </cell>
        </row>
        <row r="367">
          <cell r="M367" t="str">
            <v>str.met.200x22.5</v>
          </cell>
        </row>
        <row r="368">
          <cell r="M368" t="str">
            <v>str.met.200x26.6</v>
          </cell>
        </row>
        <row r="369">
          <cell r="M369" t="str">
            <v>str.met.200x31.3</v>
          </cell>
        </row>
        <row r="370">
          <cell r="M370" t="str">
            <v>str.met.200x35.9</v>
          </cell>
        </row>
        <row r="371">
          <cell r="M371" t="str">
            <v>str.met.200x41.7</v>
          </cell>
        </row>
        <row r="372">
          <cell r="M372" t="str">
            <v>str.met.200x46.1</v>
          </cell>
        </row>
        <row r="373">
          <cell r="M373" t="str">
            <v>str.met.200x52.0</v>
          </cell>
        </row>
        <row r="374">
          <cell r="M374" t="str">
            <v>str.met.200x53.0</v>
          </cell>
        </row>
        <row r="375">
          <cell r="M375" t="str">
            <v>str.met.200x59.0</v>
          </cell>
        </row>
        <row r="376">
          <cell r="M376" t="str">
            <v>str.met.200x71.0</v>
          </cell>
        </row>
        <row r="377">
          <cell r="M377" t="str">
            <v>str.met.200x86.0</v>
          </cell>
        </row>
        <row r="378">
          <cell r="M378" t="str">
            <v>str.met.250x17.9</v>
          </cell>
        </row>
        <row r="379">
          <cell r="M379" t="str">
            <v>str.met.250x22.3</v>
          </cell>
        </row>
        <row r="380">
          <cell r="M380" t="str">
            <v>str.met.250x25.3</v>
          </cell>
        </row>
        <row r="381">
          <cell r="M381" t="str">
            <v>str.met.250x28.4</v>
          </cell>
        </row>
        <row r="382">
          <cell r="M382" t="str">
            <v>str.met.250x32.7</v>
          </cell>
        </row>
        <row r="383">
          <cell r="M383" t="str">
            <v>str.met.250x38.5</v>
          </cell>
        </row>
        <row r="384">
          <cell r="M384" t="str">
            <v>str.met.250x44.8</v>
          </cell>
        </row>
        <row r="385">
          <cell r="M385" t="str">
            <v>str.met.250x62.0</v>
          </cell>
        </row>
        <row r="386">
          <cell r="M386" t="str">
            <v>str.met.250x73.0</v>
          </cell>
        </row>
        <row r="387">
          <cell r="M387" t="str">
            <v>str.met.250x80.0</v>
          </cell>
        </row>
        <row r="388">
          <cell r="M388" t="str">
            <v>str.met.250x85.0</v>
          </cell>
        </row>
        <row r="389">
          <cell r="M389" t="str">
            <v>str.met.250x89.0</v>
          </cell>
        </row>
        <row r="390">
          <cell r="M390" t="str">
            <v>str.met.250x101</v>
          </cell>
        </row>
        <row r="391">
          <cell r="M391" t="str">
            <v>str.met.250x115</v>
          </cell>
        </row>
        <row r="392">
          <cell r="M392" t="str">
            <v>str.met.310x21.0</v>
          </cell>
        </row>
        <row r="393">
          <cell r="M393" t="str">
            <v>str.met.310x23.8</v>
          </cell>
        </row>
        <row r="394">
          <cell r="M394" t="str">
            <v>str.met.310x28.3</v>
          </cell>
        </row>
        <row r="395">
          <cell r="M395" t="str">
            <v>str.met.310x32.7</v>
          </cell>
        </row>
        <row r="396">
          <cell r="M396" t="str">
            <v>str.met.310x38.7</v>
          </cell>
        </row>
        <row r="397">
          <cell r="M397" t="str">
            <v>str.met.310x44.5</v>
          </cell>
        </row>
        <row r="398">
          <cell r="M398" t="str">
            <v>str.met.310x52.0</v>
          </cell>
        </row>
        <row r="399">
          <cell r="M399" t="str">
            <v>str.met.310x79.0</v>
          </cell>
        </row>
        <row r="400">
          <cell r="M400" t="str">
            <v>str.met.310x93.0</v>
          </cell>
        </row>
        <row r="401">
          <cell r="M401" t="str">
            <v>str.met.310x97.0</v>
          </cell>
        </row>
        <row r="402">
          <cell r="M402" t="str">
            <v>str.met.310x107</v>
          </cell>
        </row>
        <row r="403">
          <cell r="M403" t="str">
            <v>str.met.310x110</v>
          </cell>
        </row>
        <row r="404">
          <cell r="M404" t="str">
            <v>str.met.310x117</v>
          </cell>
        </row>
        <row r="405">
          <cell r="M405" t="str">
            <v>str.met.310x125</v>
          </cell>
        </row>
        <row r="406">
          <cell r="M406" t="str">
            <v>str.met.360x32.9</v>
          </cell>
        </row>
        <row r="407">
          <cell r="M407" t="str">
            <v>str.met.360x39.0</v>
          </cell>
        </row>
        <row r="408">
          <cell r="M408" t="str">
            <v>str.met.360x44.0</v>
          </cell>
        </row>
        <row r="409">
          <cell r="M409" t="str">
            <v>str.met.360x51.0</v>
          </cell>
        </row>
        <row r="410">
          <cell r="M410" t="str">
            <v>str.met.360x57.8</v>
          </cell>
        </row>
        <row r="411">
          <cell r="M411" t="str">
            <v>str.met.360x64.0</v>
          </cell>
        </row>
        <row r="412">
          <cell r="M412" t="str">
            <v>str.met.360x72.0</v>
          </cell>
        </row>
        <row r="413">
          <cell r="M413" t="str">
            <v>str.met.360x79.0</v>
          </cell>
        </row>
        <row r="414">
          <cell r="M414" t="str">
            <v>str.met.360x91.0</v>
          </cell>
        </row>
        <row r="415">
          <cell r="M415" t="str">
            <v>str.met.360x101</v>
          </cell>
        </row>
        <row r="416">
          <cell r="M416" t="str">
            <v>str.met.360x110</v>
          </cell>
        </row>
        <row r="417">
          <cell r="M417" t="str">
            <v>str.met.360x122</v>
          </cell>
        </row>
        <row r="418">
          <cell r="M418" t="str">
            <v>str.met.410x38.8</v>
          </cell>
        </row>
        <row r="419">
          <cell r="M419" t="str">
            <v>str.met.410x46.1</v>
          </cell>
        </row>
        <row r="420">
          <cell r="M420" t="str">
            <v>str.met.410x53.0</v>
          </cell>
        </row>
        <row r="421">
          <cell r="M421" t="str">
            <v>str.met.410x60.0</v>
          </cell>
        </row>
        <row r="422">
          <cell r="M422" t="str">
            <v>str.met.410x67.0</v>
          </cell>
        </row>
        <row r="423">
          <cell r="M423" t="str">
            <v>str.met.410x75.0</v>
          </cell>
        </row>
        <row r="424">
          <cell r="M424" t="str">
            <v>str.met.410x85.0</v>
          </cell>
        </row>
        <row r="425">
          <cell r="M425" t="str">
            <v>str.met.460x52.0</v>
          </cell>
        </row>
        <row r="426">
          <cell r="M426" t="str">
            <v>str.met.460x60.0</v>
          </cell>
        </row>
        <row r="427">
          <cell r="M427" t="str">
            <v>str.met.460x68.0</v>
          </cell>
        </row>
        <row r="428">
          <cell r="M428" t="str">
            <v>str.met.460x74.0</v>
          </cell>
        </row>
        <row r="429">
          <cell r="M429" t="str">
            <v>str.met.460x82.0</v>
          </cell>
        </row>
        <row r="430">
          <cell r="M430" t="str">
            <v>str.met.460x89.0</v>
          </cell>
        </row>
        <row r="431">
          <cell r="M431" t="str">
            <v>str.met.460x97.0</v>
          </cell>
        </row>
        <row r="432">
          <cell r="M432" t="str">
            <v>str.met.460x106</v>
          </cell>
        </row>
        <row r="433">
          <cell r="M433" t="str">
            <v>str.met.530x66.0</v>
          </cell>
        </row>
        <row r="434">
          <cell r="M434" t="str">
            <v>str.met.530x72.0</v>
          </cell>
        </row>
        <row r="435">
          <cell r="M435" t="str">
            <v>str.met.530x74.0</v>
          </cell>
        </row>
        <row r="436">
          <cell r="M436" t="str">
            <v>str.met.530x82.0</v>
          </cell>
        </row>
        <row r="437">
          <cell r="M437" t="str">
            <v>str.met.530x85.0</v>
          </cell>
        </row>
        <row r="438">
          <cell r="M438" t="str">
            <v>str.met.530x92.0</v>
          </cell>
        </row>
        <row r="439">
          <cell r="M439" t="str">
            <v>str.met.530x101</v>
          </cell>
        </row>
        <row r="440">
          <cell r="M440" t="str">
            <v>str.met.530x109</v>
          </cell>
        </row>
        <row r="441">
          <cell r="M441" t="str">
            <v>str.met.610x101</v>
          </cell>
        </row>
        <row r="442">
          <cell r="M442" t="str">
            <v>str.met.610x113</v>
          </cell>
        </row>
        <row r="443">
          <cell r="M443" t="str">
            <v>str.met.610x125</v>
          </cell>
        </row>
        <row r="444">
          <cell r="M444" t="str">
            <v>str.met.610x140</v>
          </cell>
        </row>
        <row r="445">
          <cell r="M445" t="str">
            <v>str.met.610x155</v>
          </cell>
        </row>
        <row r="446">
          <cell r="M446" t="str">
            <v>str.met.610x174</v>
          </cell>
        </row>
        <row r="447">
          <cell r="M447" t="str">
            <v>STR - STEEL DECK</v>
          </cell>
        </row>
        <row r="448">
          <cell r="M448" t="str">
            <v>str.stl.dec.0.8</v>
          </cell>
        </row>
        <row r="449">
          <cell r="M449" t="str">
            <v>str.stl.dec.0.95</v>
          </cell>
        </row>
        <row r="450">
          <cell r="M450" t="str">
            <v>str.stl.dec.1.25</v>
          </cell>
        </row>
        <row r="451">
          <cell r="M451" t="str">
            <v>AÇO (perfis dobrados)</v>
          </cell>
        </row>
        <row r="452">
          <cell r="M452" t="str">
            <v>CALHAS E RUFOS</v>
          </cell>
        </row>
        <row r="453">
          <cell r="M453" t="str">
            <v>aco.clh.chp.1</v>
          </cell>
        </row>
        <row r="454">
          <cell r="M454" t="str">
            <v>aco.ruf.chp.1</v>
          </cell>
        </row>
        <row r="455">
          <cell r="M455" t="str">
            <v>PERFIS P/ ESQUADRIA</v>
          </cell>
        </row>
        <row r="456">
          <cell r="M456" t="str">
            <v>MARCO</v>
          </cell>
        </row>
        <row r="457">
          <cell r="M457" t="str">
            <v>aco.btt.msr.1</v>
          </cell>
        </row>
        <row r="458">
          <cell r="M458" t="str">
            <v>TRILHO</v>
          </cell>
        </row>
        <row r="459">
          <cell r="M459" t="str">
            <v>aco.tlh.ptr.1</v>
          </cell>
        </row>
        <row r="460">
          <cell r="M460" t="str">
            <v>aco.tlh.sup.1</v>
          </cell>
        </row>
        <row r="461">
          <cell r="M461" t="str">
            <v>CADEIRINHA</v>
          </cell>
        </row>
        <row r="462">
          <cell r="M462" t="str">
            <v>aco.esq.cad.1</v>
          </cell>
        </row>
        <row r="463">
          <cell r="M463" t="str">
            <v>BAGUETE</v>
          </cell>
        </row>
        <row r="464">
          <cell r="M464" t="str">
            <v>aco.esq.bgt.1</v>
          </cell>
        </row>
        <row r="465">
          <cell r="M465" t="str">
            <v>VENEZIANA</v>
          </cell>
        </row>
        <row r="466">
          <cell r="M466" t="str">
            <v>aco.esq.vnz.1</v>
          </cell>
        </row>
        <row r="467">
          <cell r="M467" t="str">
            <v>aco.rol.sup.1</v>
          </cell>
        </row>
        <row r="468">
          <cell r="M468" t="str">
            <v>TEE</v>
          </cell>
        </row>
        <row r="469">
          <cell r="M469" t="str">
            <v>aco.esq.tai.1</v>
          </cell>
        </row>
        <row r="470">
          <cell r="M470" t="str">
            <v>aco.esq.tdb.</v>
          </cell>
        </row>
        <row r="471">
          <cell r="M471" t="str">
            <v>PERFIL U SIMPLES</v>
          </cell>
        </row>
        <row r="473">
          <cell r="M473" t="str">
            <v>PERFIL U RIGIDO</v>
          </cell>
        </row>
        <row r="474">
          <cell r="M474" t="str">
            <v>aco.prf.Urg.75a</v>
          </cell>
        </row>
        <row r="475">
          <cell r="M475" t="str">
            <v>aco.prf.Urg.75b</v>
          </cell>
        </row>
        <row r="476">
          <cell r="M476" t="str">
            <v>aco.prf.Urg.75c</v>
          </cell>
        </row>
        <row r="477">
          <cell r="M477" t="str">
            <v>aco.prf.Urg.75d</v>
          </cell>
        </row>
        <row r="478">
          <cell r="M478" t="str">
            <v>aco.prf.Urg.150x60(13)</v>
          </cell>
        </row>
        <row r="479">
          <cell r="M479" t="str">
            <v>PERFIL I SIMPLES</v>
          </cell>
        </row>
        <row r="481">
          <cell r="M481" t="str">
            <v>PERFIL I RIGIDO</v>
          </cell>
        </row>
        <row r="483">
          <cell r="M483" t="str">
            <v>PERFIL CAIXA</v>
          </cell>
        </row>
        <row r="485">
          <cell r="M485" t="str">
            <v>AÇO (chapas)</v>
          </cell>
        </row>
        <row r="486">
          <cell r="M486" t="str">
            <v>CHAPA DOBRADA</v>
          </cell>
        </row>
        <row r="487">
          <cell r="M487" t="str">
            <v>aco.chd.a36.16</v>
          </cell>
        </row>
        <row r="488">
          <cell r="M488" t="str">
            <v>aco.chd.a36.14</v>
          </cell>
        </row>
        <row r="489">
          <cell r="M489" t="str">
            <v>aco.chd.sac300.11</v>
          </cell>
        </row>
        <row r="490">
          <cell r="M490" t="str">
            <v>aco.chd.sac300.10</v>
          </cell>
        </row>
        <row r="491">
          <cell r="M491" t="str">
            <v>aco.chd.sac300.9</v>
          </cell>
        </row>
        <row r="492">
          <cell r="M492" t="str">
            <v>aco.chd.sac300.8</v>
          </cell>
        </row>
        <row r="493">
          <cell r="M493" t="str">
            <v>aco.chd.sac300.7</v>
          </cell>
        </row>
        <row r="494">
          <cell r="M494" t="str">
            <v>CHAPA CORTADA</v>
          </cell>
        </row>
        <row r="495">
          <cell r="M495" t="str">
            <v>aco.chc.sac300.1/4</v>
          </cell>
        </row>
        <row r="496">
          <cell r="M496" t="str">
            <v>aco.chc.sac300.5/16</v>
          </cell>
        </row>
        <row r="497">
          <cell r="M497" t="str">
            <v>aco.chc.sac300.3/8</v>
          </cell>
        </row>
        <row r="498">
          <cell r="M498" t="str">
            <v>CHAPA XADREZ PISO</v>
          </cell>
        </row>
        <row r="499">
          <cell r="M499" t="str">
            <v>aco.pis.xdz.2.65</v>
          </cell>
        </row>
        <row r="500">
          <cell r="M500" t="str">
            <v>aco.pis.xdz.3.00</v>
          </cell>
        </row>
        <row r="501">
          <cell r="M501" t="str">
            <v>aco.pis.xdz.4.75</v>
          </cell>
        </row>
        <row r="502">
          <cell r="M502" t="str">
            <v>aco.pis.xdz.6.30</v>
          </cell>
        </row>
        <row r="503">
          <cell r="M503" t="str">
            <v>aco.pis.xdz.8.00</v>
          </cell>
        </row>
        <row r="504">
          <cell r="M504" t="str">
            <v>aco.pis.xdz.9.50</v>
          </cell>
        </row>
        <row r="505">
          <cell r="M505" t="str">
            <v>TUBOS</v>
          </cell>
        </row>
        <row r="506">
          <cell r="M506" t="str">
            <v>aco.tub.qdr.1</v>
          </cell>
        </row>
        <row r="507">
          <cell r="M507" t="str">
            <v>aco.tub.ret.1</v>
          </cell>
        </row>
        <row r="508">
          <cell r="M508" t="str">
            <v>aco.can.abi.1</v>
          </cell>
        </row>
        <row r="509">
          <cell r="M509" t="str">
            <v>HIDRÁULICO / SANITÁRIO / INCÊNDIO</v>
          </cell>
        </row>
        <row r="510">
          <cell r="M510" t="str">
            <v>HIDRÔMETROS</v>
          </cell>
        </row>
        <row r="511">
          <cell r="M511" t="str">
            <v>hsi.eqp.med.1</v>
          </cell>
        </row>
        <row r="512">
          <cell r="M512" t="str">
            <v>CAIXAS D'ÁGUA</v>
          </cell>
        </row>
        <row r="513">
          <cell r="M513" t="str">
            <v>hsi.cxd.500.1</v>
          </cell>
        </row>
        <row r="514">
          <cell r="M514" t="str">
            <v>hsi.cxd.100.1</v>
          </cell>
        </row>
        <row r="515">
          <cell r="M515" t="str">
            <v>TUBOS (AF)</v>
          </cell>
        </row>
        <row r="516">
          <cell r="M516" t="str">
            <v>hsi.taf.020.1</v>
          </cell>
        </row>
        <row r="517">
          <cell r="M517" t="str">
            <v>hsi.taf.025.1</v>
          </cell>
        </row>
        <row r="518">
          <cell r="M518" t="str">
            <v>hsi.taf.032.1</v>
          </cell>
        </row>
        <row r="519">
          <cell r="M519" t="str">
            <v>hsi.taf.040.1</v>
          </cell>
        </row>
        <row r="520">
          <cell r="M520" t="str">
            <v>hsi.taf.050.1</v>
          </cell>
        </row>
        <row r="521">
          <cell r="M521" t="str">
            <v>hsi.taf.060.1</v>
          </cell>
        </row>
        <row r="522">
          <cell r="M522" t="str">
            <v>TUBOS (IRG)</v>
          </cell>
        </row>
        <row r="523">
          <cell r="M523" t="str">
            <v>hsi.tirrg.025.1</v>
          </cell>
        </row>
        <row r="524">
          <cell r="M524" t="str">
            <v>hsi.tirrg.032.1</v>
          </cell>
        </row>
        <row r="525">
          <cell r="M525" t="str">
            <v>hsi.tirrg.040.1</v>
          </cell>
        </row>
        <row r="526">
          <cell r="M526" t="str">
            <v>hsi.tirrg.050.1</v>
          </cell>
        </row>
        <row r="527">
          <cell r="M527" t="str">
            <v>TUBOS (ES)</v>
          </cell>
        </row>
        <row r="528">
          <cell r="M528" t="str">
            <v>hsi.tes.040.1</v>
          </cell>
        </row>
        <row r="529">
          <cell r="M529" t="str">
            <v>hsi.tes.040.2</v>
          </cell>
        </row>
        <row r="530">
          <cell r="M530" t="str">
            <v>hsi.tes.050.1</v>
          </cell>
        </row>
        <row r="531">
          <cell r="M531" t="str">
            <v>hsi.tes.050.2</v>
          </cell>
        </row>
        <row r="532">
          <cell r="M532" t="str">
            <v>hsi.tes.075.1</v>
          </cell>
        </row>
        <row r="533">
          <cell r="M533" t="str">
            <v>hsi.tes.075.2</v>
          </cell>
        </row>
        <row r="534">
          <cell r="M534" t="str">
            <v>hsi.tes.100.1</v>
          </cell>
        </row>
        <row r="535">
          <cell r="M535" t="str">
            <v>hsi.tes.100.2</v>
          </cell>
        </row>
        <row r="536">
          <cell r="M536" t="str">
            <v>TUBOS (AQ)</v>
          </cell>
        </row>
        <row r="537">
          <cell r="M537" t="str">
            <v>hsi.taq.cpvc.15</v>
          </cell>
        </row>
        <row r="538">
          <cell r="M538" t="str">
            <v>hsi.taq.cpvc.22</v>
          </cell>
        </row>
        <row r="539">
          <cell r="M539" t="str">
            <v>hsi.taq.cpvc.28</v>
          </cell>
        </row>
        <row r="540">
          <cell r="M540" t="str">
            <v>hsi.taq.cpvc.32</v>
          </cell>
        </row>
        <row r="541">
          <cell r="M541" t="str">
            <v>hsi.taq.cob.22</v>
          </cell>
        </row>
        <row r="542">
          <cell r="M542" t="str">
            <v>hsi.taq.cob.28</v>
          </cell>
        </row>
        <row r="543">
          <cell r="M543" t="str">
            <v>hsi.taq.cob.32</v>
          </cell>
        </row>
        <row r="544">
          <cell r="M544" t="str">
            <v>TUBOS (AÇO)</v>
          </cell>
        </row>
        <row r="545">
          <cell r="M545" t="str">
            <v>hsi.tac.015.1</v>
          </cell>
        </row>
        <row r="546">
          <cell r="M546" t="str">
            <v>hsi.tac.020.1</v>
          </cell>
        </row>
        <row r="547">
          <cell r="M547" t="str">
            <v>hsi.tac.025.1</v>
          </cell>
        </row>
        <row r="548">
          <cell r="M548" t="str">
            <v>hsi.tac.032.1</v>
          </cell>
        </row>
        <row r="549">
          <cell r="M549" t="str">
            <v>hsi.tac.040.1</v>
          </cell>
        </row>
        <row r="550">
          <cell r="M550" t="str">
            <v>hsi.tac.050.1</v>
          </cell>
        </row>
        <row r="551">
          <cell r="M551" t="str">
            <v>hsi.tac.065.1</v>
          </cell>
        </row>
        <row r="552">
          <cell r="M552" t="str">
            <v>hsi.tac.080.1</v>
          </cell>
        </row>
        <row r="553">
          <cell r="M553" t="str">
            <v>hsi.tac.100.1</v>
          </cell>
        </row>
        <row r="554">
          <cell r="M554" t="str">
            <v>CONEXÕES (AF)</v>
          </cell>
        </row>
        <row r="555">
          <cell r="M555" t="str">
            <v>JOELHO</v>
          </cell>
        </row>
        <row r="556">
          <cell r="M556" t="str">
            <v>hsi.caf.joe.20/90</v>
          </cell>
        </row>
        <row r="557">
          <cell r="M557" t="str">
            <v>hsi.caf.joe.20/45</v>
          </cell>
        </row>
        <row r="558">
          <cell r="M558" t="str">
            <v>hsi.caf.joe.25/90</v>
          </cell>
        </row>
        <row r="559">
          <cell r="M559" t="str">
            <v>hsi.caf.joe.25/45</v>
          </cell>
        </row>
        <row r="560">
          <cell r="M560" t="str">
            <v>hsi.caf.joe.32/90</v>
          </cell>
        </row>
        <row r="561">
          <cell r="M561" t="str">
            <v>hsi.caf.joe.32/45</v>
          </cell>
        </row>
        <row r="562">
          <cell r="M562" t="str">
            <v>hsi.caf.joe.40/90</v>
          </cell>
        </row>
        <row r="563">
          <cell r="M563" t="str">
            <v>hsi.caf.joe.40/45</v>
          </cell>
        </row>
        <row r="564">
          <cell r="M564" t="str">
            <v>hsi.caf.joe.50/90</v>
          </cell>
        </row>
        <row r="565">
          <cell r="M565" t="str">
            <v>hsi.caf.joe.50/45</v>
          </cell>
        </row>
        <row r="566">
          <cell r="M566" t="str">
            <v>hsi.caf.joe.60/90</v>
          </cell>
        </row>
        <row r="567">
          <cell r="M567" t="str">
            <v>hsi.caf.joe.60/45</v>
          </cell>
        </row>
        <row r="568">
          <cell r="M568" t="str">
            <v>hsi.caf.jbl.25x1/2</v>
          </cell>
        </row>
        <row r="569">
          <cell r="M569" t="str">
            <v>hsi.caf.jbl.25x3/4</v>
          </cell>
        </row>
        <row r="570">
          <cell r="M570" t="str">
            <v>TE</v>
          </cell>
        </row>
        <row r="571">
          <cell r="M571" t="str">
            <v>hsi.caf.tee.20</v>
          </cell>
        </row>
        <row r="572">
          <cell r="M572" t="str">
            <v>hsi.caf.tee.25</v>
          </cell>
        </row>
        <row r="573">
          <cell r="M573" t="str">
            <v>hsi.caf.tee.32</v>
          </cell>
        </row>
        <row r="574">
          <cell r="M574" t="str">
            <v>hsi.caf.tee.40</v>
          </cell>
        </row>
        <row r="575">
          <cell r="M575" t="str">
            <v>hsi.caf.tee.50</v>
          </cell>
        </row>
        <row r="576">
          <cell r="M576" t="str">
            <v>hsi.caf.tee.60</v>
          </cell>
        </row>
        <row r="577">
          <cell r="M577" t="str">
            <v>hsi.caf.trd.1</v>
          </cell>
        </row>
        <row r="578">
          <cell r="M578" t="str">
            <v>ADAPTADOR</v>
          </cell>
        </row>
        <row r="579">
          <cell r="M579" t="str">
            <v>hsi.caf.adp.1</v>
          </cell>
        </row>
        <row r="580">
          <cell r="M580" t="str">
            <v>LUVA</v>
          </cell>
        </row>
        <row r="581">
          <cell r="M581" t="str">
            <v>hsi.caf.luv.20</v>
          </cell>
        </row>
        <row r="582">
          <cell r="M582" t="str">
            <v>hsi.caf.luv.25</v>
          </cell>
        </row>
        <row r="583">
          <cell r="M583" t="str">
            <v>hsi.caf.luv.32</v>
          </cell>
        </row>
        <row r="584">
          <cell r="M584" t="str">
            <v>hsi.caf.luv.40</v>
          </cell>
        </row>
        <row r="585">
          <cell r="M585" t="str">
            <v>hsi.caf.luv.50</v>
          </cell>
        </row>
        <row r="586">
          <cell r="M586" t="str">
            <v>hsi.caf.luv.60</v>
          </cell>
        </row>
        <row r="587">
          <cell r="M587" t="str">
            <v>hsi.caf.lrd.25x20</v>
          </cell>
        </row>
        <row r="588">
          <cell r="M588" t="str">
            <v>hsi.caf.lrd.32x25</v>
          </cell>
        </row>
        <row r="589">
          <cell r="M589" t="str">
            <v>hsi.caf.lrd.40x32</v>
          </cell>
        </row>
        <row r="590">
          <cell r="M590" t="str">
            <v>hsi.caf.lrd.50x40</v>
          </cell>
        </row>
        <row r="591">
          <cell r="M591" t="str">
            <v>hsi.caf.lrd.60x50</v>
          </cell>
        </row>
        <row r="592">
          <cell r="M592" t="str">
            <v>hsi.caf.llr.1</v>
          </cell>
        </row>
        <row r="593">
          <cell r="M593" t="str">
            <v>hsi.caf.llr.2</v>
          </cell>
        </row>
        <row r="594">
          <cell r="M594" t="str">
            <v>BUCHA</v>
          </cell>
        </row>
        <row r="595">
          <cell r="M595" t="str">
            <v>hsi.caf.buc.1a</v>
          </cell>
        </row>
        <row r="596">
          <cell r="M596" t="str">
            <v>hsi.caf.buc.1b</v>
          </cell>
        </row>
        <row r="597">
          <cell r="M597" t="str">
            <v>hsi.caf.buc.2a</v>
          </cell>
        </row>
        <row r="598">
          <cell r="M598" t="str">
            <v>hsi.caf.buc.2b</v>
          </cell>
        </row>
        <row r="599">
          <cell r="M599" t="str">
            <v>hsi.caf.buc.3a</v>
          </cell>
        </row>
        <row r="600">
          <cell r="M600" t="str">
            <v>hsi.caf.buc.3b</v>
          </cell>
        </row>
        <row r="601">
          <cell r="M601" t="str">
            <v>CURVA</v>
          </cell>
        </row>
        <row r="602">
          <cell r="M602" t="str">
            <v>hsi.caf.cuc.1a</v>
          </cell>
        </row>
        <row r="603">
          <cell r="M603" t="str">
            <v>hsi.caf.cuc.1b</v>
          </cell>
        </row>
        <row r="604">
          <cell r="M604" t="str">
            <v>hsi.caf.cuc.2a</v>
          </cell>
        </row>
        <row r="605">
          <cell r="M605" t="str">
            <v>hsi.caf.cuc.2b</v>
          </cell>
        </row>
        <row r="606">
          <cell r="M606" t="str">
            <v>hsi.caf.cuc.3a</v>
          </cell>
        </row>
        <row r="607">
          <cell r="M607" t="str">
            <v>hsi.caf.cuc.3b</v>
          </cell>
        </row>
        <row r="608">
          <cell r="M608" t="str">
            <v>hsi.caf.cut.1</v>
          </cell>
        </row>
        <row r="609">
          <cell r="M609" t="str">
            <v>CAP</v>
          </cell>
        </row>
        <row r="610">
          <cell r="M610" t="str">
            <v>hsi.caf.cap.1</v>
          </cell>
        </row>
        <row r="611">
          <cell r="M611" t="str">
            <v>CONEXÕES (ES)</v>
          </cell>
        </row>
        <row r="612">
          <cell r="M612" t="str">
            <v>JOELHO</v>
          </cell>
        </row>
        <row r="613">
          <cell r="M613" t="str">
            <v>hsi.ces.joe.1a(n)</v>
          </cell>
        </row>
        <row r="614">
          <cell r="M614" t="str">
            <v>hsi.ces.joe.1b(n)</v>
          </cell>
        </row>
        <row r="615">
          <cell r="M615" t="str">
            <v>hsi.ces.joe.1c(n)</v>
          </cell>
        </row>
        <row r="616">
          <cell r="M616" t="str">
            <v xml:space="preserve">hsi.ces.joe.1a(r) </v>
          </cell>
        </row>
        <row r="617">
          <cell r="M617" t="str">
            <v xml:space="preserve">hsi.ces.joe.1b(r) </v>
          </cell>
        </row>
        <row r="618">
          <cell r="M618" t="str">
            <v xml:space="preserve">hsi.ces.joe.1c(r) </v>
          </cell>
        </row>
        <row r="619">
          <cell r="M619" t="str">
            <v>hsi.ces.joe.2a (n)</v>
          </cell>
        </row>
        <row r="620">
          <cell r="M620" t="str">
            <v>hsi.ces.joe.2b(n)</v>
          </cell>
        </row>
        <row r="621">
          <cell r="M621" t="str">
            <v>hsi.ces.joe.2c(n)</v>
          </cell>
        </row>
        <row r="622">
          <cell r="M622" t="str">
            <v xml:space="preserve">hsi.ces.joe.2a(r) </v>
          </cell>
        </row>
        <row r="623">
          <cell r="M623" t="str">
            <v xml:space="preserve">hsi.ces.joe.2b(r) </v>
          </cell>
        </row>
        <row r="624">
          <cell r="M624" t="str">
            <v xml:space="preserve">hsi.ces.joe.2c(r) </v>
          </cell>
        </row>
        <row r="625">
          <cell r="M625" t="str">
            <v>hsi.ces.joe.3a(n)</v>
          </cell>
        </row>
        <row r="626">
          <cell r="M626" t="str">
            <v>hsi.ces.joe.3b(n)</v>
          </cell>
        </row>
        <row r="627">
          <cell r="M627" t="str">
            <v>hsi.ces.joe.3c(n)</v>
          </cell>
        </row>
        <row r="628">
          <cell r="M628" t="str">
            <v xml:space="preserve">hsi.ces.joe.3a(r) </v>
          </cell>
        </row>
        <row r="629">
          <cell r="M629" t="str">
            <v xml:space="preserve">hsi.ces.joe.3b(r) </v>
          </cell>
        </row>
        <row r="630">
          <cell r="M630" t="str">
            <v xml:space="preserve">hsi.ces.joe.3b(r) </v>
          </cell>
        </row>
        <row r="631">
          <cell r="M631" t="str">
            <v>hsi.ces.joe.4a(n)</v>
          </cell>
        </row>
        <row r="632">
          <cell r="M632" t="str">
            <v>hsi.ces.joe.4b(n)</v>
          </cell>
        </row>
        <row r="633">
          <cell r="M633" t="str">
            <v>hsi.ces.joe.4c(n)</v>
          </cell>
        </row>
        <row r="634">
          <cell r="M634" t="str">
            <v xml:space="preserve">hsi.ces.joe.4a(r) </v>
          </cell>
        </row>
        <row r="635">
          <cell r="M635" t="str">
            <v xml:space="preserve">hsi.ces.joe.4b(r) </v>
          </cell>
        </row>
        <row r="636">
          <cell r="M636" t="str">
            <v xml:space="preserve">hsi.ces.joe.4c(r) </v>
          </cell>
        </row>
        <row r="637">
          <cell r="M637" t="str">
            <v>JUNÇÃO</v>
          </cell>
        </row>
        <row r="638">
          <cell r="M638" t="str">
            <v>hsi.ces.jun.1a</v>
          </cell>
        </row>
        <row r="639">
          <cell r="M639" t="str">
            <v>hsi.ces.jun.2a</v>
          </cell>
        </row>
        <row r="640">
          <cell r="M640" t="str">
            <v>hsi.ces.jun.3a</v>
          </cell>
        </row>
        <row r="641">
          <cell r="M641" t="str">
            <v>hsi.ces.jun.4a</v>
          </cell>
        </row>
        <row r="642">
          <cell r="M642" t="str">
            <v>hsi.ces.jun.4b</v>
          </cell>
        </row>
        <row r="643">
          <cell r="M643" t="str">
            <v>hsi.ces.jun.4c</v>
          </cell>
        </row>
        <row r="644">
          <cell r="M644" t="str">
            <v>hsi.ces.jun.4d</v>
          </cell>
        </row>
        <row r="645">
          <cell r="M645" t="str">
            <v>hsi.ces.red.1a</v>
          </cell>
        </row>
        <row r="646">
          <cell r="M646" t="str">
            <v>hsi.ces.red.2a</v>
          </cell>
        </row>
        <row r="647">
          <cell r="M647" t="str">
            <v>hsi.ces.red.2b</v>
          </cell>
        </row>
        <row r="648">
          <cell r="M648" t="str">
            <v>hsi.ces.red.3a</v>
          </cell>
        </row>
        <row r="649">
          <cell r="M649" t="str">
            <v>hsi.ces.red.3b</v>
          </cell>
        </row>
        <row r="650">
          <cell r="M650" t="str">
            <v>hsi.ces.red.3c</v>
          </cell>
        </row>
        <row r="651">
          <cell r="M651" t="str">
            <v>hsi.ces.luv.1</v>
          </cell>
        </row>
        <row r="652">
          <cell r="M652" t="str">
            <v>hsi.ces.luv.2</v>
          </cell>
        </row>
        <row r="653">
          <cell r="M653" t="str">
            <v>hsi.ces.luv.3</v>
          </cell>
        </row>
        <row r="654">
          <cell r="M654" t="str">
            <v>hsi.ces.luv.4</v>
          </cell>
        </row>
        <row r="655">
          <cell r="M655" t="str">
            <v>hsi.ces.cxg.1</v>
          </cell>
        </row>
        <row r="656">
          <cell r="M656" t="str">
            <v>hsi.ces.cxg.2</v>
          </cell>
        </row>
        <row r="657">
          <cell r="M657" t="str">
            <v>hsi.ces.rss.1</v>
          </cell>
        </row>
        <row r="658">
          <cell r="M658" t="str">
            <v>hsi.ces.rsf.1a</v>
          </cell>
        </row>
        <row r="659">
          <cell r="M659" t="str">
            <v>hsi.ces.rsf.1b</v>
          </cell>
        </row>
        <row r="660">
          <cell r="M660" t="str">
            <v>hsi.ces.rsf.2a</v>
          </cell>
        </row>
        <row r="661">
          <cell r="M661" t="str">
            <v>hsi.ces.rsf.2b</v>
          </cell>
        </row>
        <row r="662">
          <cell r="M662" t="str">
            <v>hsi.ces.rsf.3</v>
          </cell>
        </row>
        <row r="663">
          <cell r="M663" t="str">
            <v>hsi.ces.rsl.50</v>
          </cell>
        </row>
        <row r="664">
          <cell r="M664" t="str">
            <v>hsi.ces.rsl.70</v>
          </cell>
        </row>
        <row r="665">
          <cell r="M665" t="str">
            <v>hsi.ces.rsl.90</v>
          </cell>
        </row>
        <row r="666">
          <cell r="M666" t="str">
            <v>REGISTROS</v>
          </cell>
        </row>
        <row r="667">
          <cell r="M667" t="str">
            <v>hsi.reg.pre.1</v>
          </cell>
        </row>
        <row r="668">
          <cell r="M668" t="str">
            <v>hsi.reg.pre.2</v>
          </cell>
        </row>
        <row r="669">
          <cell r="M669" t="str">
            <v>hsi.reg.gvt.1</v>
          </cell>
        </row>
        <row r="670">
          <cell r="M670" t="str">
            <v>hsi.reg.gvt.2</v>
          </cell>
        </row>
        <row r="671">
          <cell r="M671" t="str">
            <v>hsi.reg.gvt.3</v>
          </cell>
        </row>
        <row r="672">
          <cell r="M672" t="str">
            <v>hsi.reg.gvt.4</v>
          </cell>
        </row>
        <row r="673">
          <cell r="M673" t="str">
            <v>hsi.val.bas.1</v>
          </cell>
        </row>
        <row r="674">
          <cell r="M674" t="str">
            <v>hsi.mon.bas.1/2</v>
          </cell>
        </row>
        <row r="675">
          <cell r="M675" t="str">
            <v>ACESSÓRIOS (IRRIG)</v>
          </cell>
        </row>
        <row r="676">
          <cell r="M676" t="str">
            <v>hsi.irrg.asp.spray1</v>
          </cell>
        </row>
        <row r="677">
          <cell r="M677" t="str">
            <v>hsi.irrg.asp.rotor1</v>
          </cell>
        </row>
        <row r="678">
          <cell r="M678" t="str">
            <v>hsi.irrg.boc.asp1.</v>
          </cell>
        </row>
        <row r="679">
          <cell r="M679" t="str">
            <v>hsi.irrg.ctrl.mod1</v>
          </cell>
        </row>
        <row r="680">
          <cell r="M680" t="str">
            <v>hsi.irrg.vslnd.1" (1)</v>
          </cell>
        </row>
        <row r="681">
          <cell r="M681" t="str">
            <v>BOMBAS</v>
          </cell>
        </row>
        <row r="682">
          <cell r="M682" t="str">
            <v>hsi.bomb.sub.can1</v>
          </cell>
        </row>
        <row r="683">
          <cell r="M683" t="str">
            <v>DIVERSOS (HSI)</v>
          </cell>
        </row>
        <row r="684">
          <cell r="M684" t="str">
            <v>hsi.div.anl.1</v>
          </cell>
        </row>
        <row r="685">
          <cell r="M685" t="str">
            <v>hsi.div.col.1</v>
          </cell>
        </row>
        <row r="686">
          <cell r="M686" t="str">
            <v>hsi.div.col.2</v>
          </cell>
        </row>
        <row r="687">
          <cell r="M687" t="str">
            <v>hsi.div.col.3</v>
          </cell>
        </row>
        <row r="688">
          <cell r="M688" t="str">
            <v>hsi.div.col.cpvc1</v>
          </cell>
        </row>
        <row r="689">
          <cell r="M689" t="str">
            <v>hsi.div.col.cpvc2</v>
          </cell>
        </row>
        <row r="690">
          <cell r="M690" t="str">
            <v>hsi.div.rbx.1</v>
          </cell>
        </row>
        <row r="691">
          <cell r="M691" t="str">
            <v>hsi.div.fit.1</v>
          </cell>
        </row>
        <row r="692">
          <cell r="M692" t="str">
            <v>hsi.div.lim.1</v>
          </cell>
        </row>
        <row r="693">
          <cell r="M693" t="str">
            <v>hsi.div.lub.1</v>
          </cell>
        </row>
        <row r="694">
          <cell r="M694" t="str">
            <v>AQUECEDORES</v>
          </cell>
        </row>
        <row r="695">
          <cell r="M695" t="str">
            <v>CARDAL</v>
          </cell>
        </row>
        <row r="696">
          <cell r="M696" t="str">
            <v>hsi.aque.ele.CARD6500</v>
          </cell>
        </row>
        <row r="697">
          <cell r="M697" t="str">
            <v>PRESSURIZADOR</v>
          </cell>
        </row>
        <row r="698">
          <cell r="M698" t="str">
            <v>hsi.press.loren.9mca</v>
          </cell>
        </row>
        <row r="699">
          <cell r="M699" t="str">
            <v>ELÉTRICO / VOZ / DADOS / TV</v>
          </cell>
        </row>
        <row r="700">
          <cell r="M700" t="str">
            <v>ELE (ENTRADA)</v>
          </cell>
        </row>
        <row r="701">
          <cell r="M701" t="str">
            <v>ele.ent.pst.1</v>
          </cell>
        </row>
        <row r="702">
          <cell r="M702" t="str">
            <v>ele.ent.med.1</v>
          </cell>
        </row>
        <row r="703">
          <cell r="M703" t="str">
            <v>ele.dut.cac.1</v>
          </cell>
        </row>
        <row r="704">
          <cell r="M704" t="str">
            <v>ELE (DUTOS)</v>
          </cell>
        </row>
        <row r="705">
          <cell r="M705" t="str">
            <v>ele.dut.cac.2</v>
          </cell>
        </row>
        <row r="706">
          <cell r="M706" t="str">
            <v>ele.dut.pvc.1</v>
          </cell>
        </row>
        <row r="707">
          <cell r="M707" t="str">
            <v>ele.dut.pvc.2</v>
          </cell>
        </row>
        <row r="708">
          <cell r="M708" t="str">
            <v>ele.dut.pvc.3</v>
          </cell>
        </row>
        <row r="709">
          <cell r="M709" t="str">
            <v>ele.dut.pvc.4</v>
          </cell>
        </row>
        <row r="710">
          <cell r="M710" t="str">
            <v>ele.dut.pvc.5</v>
          </cell>
        </row>
        <row r="711">
          <cell r="M711" t="str">
            <v>ele.dut.cpv.1</v>
          </cell>
        </row>
        <row r="712">
          <cell r="M712" t="str">
            <v>ele.dut.flx.1</v>
          </cell>
        </row>
        <row r="713">
          <cell r="M713" t="str">
            <v>ele.dut.flx.2</v>
          </cell>
        </row>
        <row r="714">
          <cell r="M714" t="str">
            <v>ele.dut.flx.3</v>
          </cell>
        </row>
        <row r="715">
          <cell r="M715" t="str">
            <v>ele.dut.flx.4</v>
          </cell>
        </row>
        <row r="716">
          <cell r="M716" t="str">
            <v>ele.dut.flx.5</v>
          </cell>
        </row>
        <row r="717">
          <cell r="M717" t="str">
            <v>ele.dut.acz.15</v>
          </cell>
        </row>
        <row r="718">
          <cell r="M718" t="str">
            <v>ele.dut.acz.20</v>
          </cell>
        </row>
        <row r="719">
          <cell r="M719" t="str">
            <v>ele.dut.acz.25</v>
          </cell>
        </row>
        <row r="720">
          <cell r="M720" t="str">
            <v>ele.dut.acz.32</v>
          </cell>
        </row>
        <row r="721">
          <cell r="M721" t="str">
            <v>ele.dut.acz.40</v>
          </cell>
        </row>
        <row r="722">
          <cell r="M722" t="str">
            <v>ele.dut.acz.50</v>
          </cell>
        </row>
        <row r="723">
          <cell r="M723" t="str">
            <v>ele.dut.acz.65</v>
          </cell>
        </row>
        <row r="724">
          <cell r="M724" t="str">
            <v>ele.dut.acz.80</v>
          </cell>
        </row>
        <row r="725">
          <cell r="M725" t="str">
            <v>ele.dut.acz.100</v>
          </cell>
        </row>
        <row r="726">
          <cell r="M726" t="str">
            <v>ele.dut.acg.15</v>
          </cell>
        </row>
        <row r="727">
          <cell r="M727" t="str">
            <v>ele.dut.acg.20</v>
          </cell>
        </row>
        <row r="728">
          <cell r="M728" t="str">
            <v>ele.dut.acg.25</v>
          </cell>
        </row>
        <row r="729">
          <cell r="M729" t="str">
            <v>ele.dut.acg.32</v>
          </cell>
        </row>
        <row r="730">
          <cell r="M730" t="str">
            <v>ele.dut.acg.40</v>
          </cell>
        </row>
        <row r="731">
          <cell r="M731" t="str">
            <v>ele.dut.acg.50</v>
          </cell>
        </row>
        <row r="732">
          <cell r="M732" t="str">
            <v>ele.dut.acg.65</v>
          </cell>
        </row>
        <row r="733">
          <cell r="M733" t="str">
            <v>ele.dut.acg.80</v>
          </cell>
        </row>
        <row r="734">
          <cell r="M734" t="str">
            <v>ele.dut.acg.100</v>
          </cell>
        </row>
        <row r="735">
          <cell r="M735" t="str">
            <v>ele.dut.clh.1</v>
          </cell>
        </row>
        <row r="736">
          <cell r="M736" t="str">
            <v>ele.dut.clh.2</v>
          </cell>
        </row>
        <row r="737">
          <cell r="M737" t="str">
            <v>ele.dut.clh.3</v>
          </cell>
        </row>
        <row r="738">
          <cell r="M738" t="str">
            <v>ele.dut.clh.4</v>
          </cell>
        </row>
        <row r="739">
          <cell r="M739" t="str">
            <v>ele.dut.clh.5</v>
          </cell>
        </row>
        <row r="740">
          <cell r="M740" t="str">
            <v>ele.dut.clh.6</v>
          </cell>
        </row>
        <row r="741">
          <cell r="M741" t="str">
            <v>ele.dut.clh.7</v>
          </cell>
        </row>
        <row r="742">
          <cell r="M742" t="str">
            <v>ele.dut.per.19.38</v>
          </cell>
        </row>
        <row r="743">
          <cell r="M743" t="str">
            <v>ele.dut.lis.1</v>
          </cell>
        </row>
        <row r="744">
          <cell r="M744" t="str">
            <v>ELE (FIOS E CABOS)</v>
          </cell>
        </row>
        <row r="745">
          <cell r="M745" t="str">
            <v>ele.fio.1,5.1</v>
          </cell>
        </row>
        <row r="746">
          <cell r="M746" t="str">
            <v>ele.fio.1,5.2</v>
          </cell>
        </row>
        <row r="747">
          <cell r="M747" t="str">
            <v>ele.fio.1,5.3</v>
          </cell>
        </row>
        <row r="748">
          <cell r="M748" t="str">
            <v>ele.fio.1,5.4</v>
          </cell>
        </row>
        <row r="749">
          <cell r="M749" t="str">
            <v>ele.fio.1,5.5</v>
          </cell>
        </row>
        <row r="750">
          <cell r="M750" t="str">
            <v>ele.fio.2,5.1</v>
          </cell>
        </row>
        <row r="751">
          <cell r="M751" t="str">
            <v>ele.fio.2,5.2</v>
          </cell>
        </row>
        <row r="752">
          <cell r="M752" t="str">
            <v>ele.fio.2,5.3</v>
          </cell>
        </row>
        <row r="753">
          <cell r="M753" t="str">
            <v>ele.fio.2,5.4</v>
          </cell>
        </row>
        <row r="754">
          <cell r="M754" t="str">
            <v>ele.fio.2,5.5</v>
          </cell>
        </row>
        <row r="755">
          <cell r="M755" t="str">
            <v>ele.fio.4,0.1</v>
          </cell>
        </row>
        <row r="756">
          <cell r="M756" t="str">
            <v>ele.fio.4,0.2</v>
          </cell>
        </row>
        <row r="757">
          <cell r="M757" t="str">
            <v>ele.fio.4,0.3</v>
          </cell>
        </row>
        <row r="758">
          <cell r="M758" t="str">
            <v>ele.fio.4,0.4</v>
          </cell>
        </row>
        <row r="759">
          <cell r="M759" t="str">
            <v>ele.fio.4,0.5</v>
          </cell>
        </row>
        <row r="760">
          <cell r="M760" t="str">
            <v>ele.fio.6,0.1</v>
          </cell>
        </row>
        <row r="761">
          <cell r="M761" t="str">
            <v>ele.fio.6,0.2</v>
          </cell>
        </row>
        <row r="762">
          <cell r="M762" t="str">
            <v>ele.fio.6,0.3</v>
          </cell>
        </row>
        <row r="763">
          <cell r="M763" t="str">
            <v>ele.fio.6,0.4</v>
          </cell>
        </row>
        <row r="764">
          <cell r="M764" t="str">
            <v>ele.fio.6,0.5</v>
          </cell>
        </row>
        <row r="765">
          <cell r="M765" t="str">
            <v>ele.cab.010.1</v>
          </cell>
        </row>
        <row r="766">
          <cell r="M766" t="str">
            <v>ele.cab.010.2</v>
          </cell>
        </row>
        <row r="767">
          <cell r="M767" t="str">
            <v>ele.cab.010.3</v>
          </cell>
        </row>
        <row r="768">
          <cell r="M768" t="str">
            <v>ele.cab.010.4</v>
          </cell>
        </row>
        <row r="769">
          <cell r="M769" t="str">
            <v>ele.cab.010.5</v>
          </cell>
        </row>
        <row r="770">
          <cell r="M770" t="str">
            <v>ele.cab.016.1</v>
          </cell>
        </row>
        <row r="771">
          <cell r="M771" t="str">
            <v>ele.cab.016.2</v>
          </cell>
        </row>
        <row r="772">
          <cell r="M772" t="str">
            <v>ele.cab.016.3</v>
          </cell>
        </row>
        <row r="773">
          <cell r="M773" t="str">
            <v>ele.cab.016.4</v>
          </cell>
        </row>
        <row r="774">
          <cell r="M774" t="str">
            <v>ele.cab.016.5</v>
          </cell>
        </row>
        <row r="775">
          <cell r="M775" t="str">
            <v>ele.cab.025.1</v>
          </cell>
        </row>
        <row r="776">
          <cell r="M776" t="str">
            <v>ele.cab.025.2</v>
          </cell>
        </row>
        <row r="777">
          <cell r="M777" t="str">
            <v>ele.cab.025.3</v>
          </cell>
        </row>
        <row r="778">
          <cell r="M778" t="str">
            <v>ele.cab.025.4</v>
          </cell>
        </row>
        <row r="779">
          <cell r="M779" t="str">
            <v>ele.cab.025.5</v>
          </cell>
        </row>
        <row r="780">
          <cell r="M780" t="str">
            <v>ele.cab.pp3x4.0(pr)</v>
          </cell>
        </row>
        <row r="781">
          <cell r="M781" t="str">
            <v>ele.cab.r10.1</v>
          </cell>
        </row>
        <row r="782">
          <cell r="M782" t="str">
            <v>ele.cab.r10.2</v>
          </cell>
        </row>
        <row r="783">
          <cell r="M783" t="str">
            <v>ele.cnu.010.1</v>
          </cell>
        </row>
        <row r="784">
          <cell r="M784" t="str">
            <v>ele.cnu.025.1</v>
          </cell>
        </row>
        <row r="785">
          <cell r="M785" t="str">
            <v>ele.cab.r16.1</v>
          </cell>
        </row>
        <row r="786">
          <cell r="M786" t="str">
            <v>ele.cab.r16.2</v>
          </cell>
        </row>
        <row r="787">
          <cell r="M787" t="str">
            <v>ele.cab.cci.1</v>
          </cell>
        </row>
        <row r="788">
          <cell r="M788" t="str">
            <v>ele.cab.cci.2</v>
          </cell>
        </row>
        <row r="789">
          <cell r="M789" t="str">
            <v>ele.cab.cci.3</v>
          </cell>
        </row>
        <row r="790">
          <cell r="M790" t="str">
            <v>ele.cab.utp.1</v>
          </cell>
        </row>
        <row r="791">
          <cell r="M791" t="str">
            <v>ELE (DISJUNTORES)</v>
          </cell>
        </row>
        <row r="792">
          <cell r="M792" t="str">
            <v>ele.dij.110.1</v>
          </cell>
        </row>
        <row r="793">
          <cell r="M793" t="str">
            <v>ele.dij.116.1</v>
          </cell>
        </row>
        <row r="794">
          <cell r="M794" t="str">
            <v>ele.dij.120.1</v>
          </cell>
        </row>
        <row r="795">
          <cell r="M795" t="str">
            <v>ele.dij.125.1</v>
          </cell>
        </row>
        <row r="796">
          <cell r="M796" t="str">
            <v>ele.dij.132.1</v>
          </cell>
        </row>
        <row r="797">
          <cell r="M797" t="str">
            <v>ele.dij.140.1</v>
          </cell>
        </row>
        <row r="798">
          <cell r="M798" t="str">
            <v>ele.dij.310.1</v>
          </cell>
        </row>
        <row r="799">
          <cell r="M799" t="str">
            <v>ele.dij.316.1</v>
          </cell>
        </row>
        <row r="800">
          <cell r="M800" t="str">
            <v>ele.dij.320.1</v>
          </cell>
        </row>
        <row r="801">
          <cell r="M801" t="str">
            <v>ele.dij.325.1</v>
          </cell>
        </row>
        <row r="802">
          <cell r="M802" t="str">
            <v>ele.dij.332.1</v>
          </cell>
        </row>
        <row r="803">
          <cell r="M803" t="str">
            <v>ele.dij.350.1</v>
          </cell>
        </row>
        <row r="804">
          <cell r="M804" t="str">
            <v>ele.dij.380.1</v>
          </cell>
        </row>
        <row r="805">
          <cell r="M805" t="str">
            <v>ele.dij.3100.1</v>
          </cell>
        </row>
        <row r="806">
          <cell r="M806" t="str">
            <v>ele.dij.3160.1</v>
          </cell>
        </row>
        <row r="807">
          <cell r="M807" t="str">
            <v>ele.ddr.110.1</v>
          </cell>
        </row>
        <row r="808">
          <cell r="M808" t="str">
            <v>ele.ddr.116.1</v>
          </cell>
        </row>
        <row r="809">
          <cell r="M809" t="str">
            <v>ele.ddr.120.1</v>
          </cell>
        </row>
        <row r="810">
          <cell r="M810" t="str">
            <v>ele.ddr.125.1</v>
          </cell>
        </row>
        <row r="811">
          <cell r="M811" t="str">
            <v>ele.ddr.132.1</v>
          </cell>
        </row>
        <row r="812">
          <cell r="M812" t="str">
            <v>ele.ddr.140.1</v>
          </cell>
        </row>
        <row r="813">
          <cell r="M813" t="str">
            <v>ele.ddr.210.1</v>
          </cell>
        </row>
        <row r="814">
          <cell r="M814" t="str">
            <v>ele.ddr.216.1</v>
          </cell>
        </row>
        <row r="815">
          <cell r="M815" t="str">
            <v>ele.ddr.220.1</v>
          </cell>
        </row>
        <row r="816">
          <cell r="M816" t="str">
            <v>ele.ddr.225.1</v>
          </cell>
        </row>
        <row r="817">
          <cell r="M817" t="str">
            <v>ele.ddr.232.1</v>
          </cell>
        </row>
        <row r="818">
          <cell r="M818" t="str">
            <v>ele.ddr.240.1</v>
          </cell>
        </row>
        <row r="819">
          <cell r="M819" t="str">
            <v>ele.mdr.240.1</v>
          </cell>
        </row>
        <row r="820">
          <cell r="M820" t="str">
            <v>ele.mdr.263.1</v>
          </cell>
        </row>
        <row r="821">
          <cell r="M821" t="str">
            <v>ele.mdr.2100.1</v>
          </cell>
        </row>
        <row r="822">
          <cell r="M822" t="str">
            <v>ele.mdr.340.1</v>
          </cell>
        </row>
        <row r="823">
          <cell r="M823" t="str">
            <v>ele.mdr.363.1</v>
          </cell>
        </row>
        <row r="824">
          <cell r="M824" t="str">
            <v>ele.mdr.3100.1</v>
          </cell>
        </row>
        <row r="825">
          <cell r="M825" t="str">
            <v>ele.mdr.440.1</v>
          </cell>
        </row>
        <row r="826">
          <cell r="M826" t="str">
            <v>ele.mdr.463.1</v>
          </cell>
        </row>
        <row r="827">
          <cell r="M827" t="str">
            <v>ele.mdr.4100.1</v>
          </cell>
        </row>
        <row r="828">
          <cell r="M828" t="str">
            <v>ELE (TERMINAIS)</v>
          </cell>
        </row>
        <row r="829">
          <cell r="M829" t="str">
            <v>ele.teo.1,5.1</v>
          </cell>
        </row>
        <row r="830">
          <cell r="M830" t="str">
            <v>ele.teo.2,5.1</v>
          </cell>
        </row>
        <row r="831">
          <cell r="M831" t="str">
            <v>ele.teo.4,0.1</v>
          </cell>
        </row>
        <row r="832">
          <cell r="M832" t="str">
            <v>ele.teo.6,0.1</v>
          </cell>
        </row>
        <row r="833">
          <cell r="M833" t="str">
            <v>ele.teo.010.1</v>
          </cell>
        </row>
        <row r="834">
          <cell r="M834" t="str">
            <v>ele.tea.1,5.1</v>
          </cell>
        </row>
        <row r="835">
          <cell r="M835" t="str">
            <v>ele.tea.2,5.1</v>
          </cell>
        </row>
        <row r="836">
          <cell r="M836" t="str">
            <v>ele.tea.4,0.1</v>
          </cell>
        </row>
        <row r="837">
          <cell r="M837" t="str">
            <v>ele.tea.6,0.1</v>
          </cell>
        </row>
        <row r="838">
          <cell r="M838" t="str">
            <v>ele.tea.010.1</v>
          </cell>
        </row>
        <row r="839">
          <cell r="M839" t="str">
            <v>ATE (HASTES)</v>
          </cell>
        </row>
        <row r="840">
          <cell r="M840" t="str">
            <v>ele.ate.hte.1</v>
          </cell>
        </row>
        <row r="841">
          <cell r="M841" t="str">
            <v>ELE (CAIXAS)</v>
          </cell>
        </row>
        <row r="842">
          <cell r="M842" t="str">
            <v>ele.cxa.4x2.1</v>
          </cell>
        </row>
        <row r="843">
          <cell r="M843" t="str">
            <v>ele.cxa.4x2.2</v>
          </cell>
        </row>
        <row r="844">
          <cell r="M844" t="str">
            <v>ele.cxa.4x2.3</v>
          </cell>
        </row>
        <row r="845">
          <cell r="M845" t="str">
            <v>ele.cxa.4x4.1</v>
          </cell>
        </row>
        <row r="846">
          <cell r="M846" t="str">
            <v>ele.cxa.4x4.2</v>
          </cell>
        </row>
        <row r="847">
          <cell r="M847" t="str">
            <v>ele.cxa.4x4.3</v>
          </cell>
        </row>
        <row r="848">
          <cell r="M848" t="str">
            <v>ele.cxa.fmd.1</v>
          </cell>
        </row>
        <row r="849">
          <cell r="M849" t="str">
            <v>ele.cxa.fmd.2</v>
          </cell>
        </row>
        <row r="850">
          <cell r="M850" t="str">
            <v>ele.cxa.fms.1</v>
          </cell>
        </row>
        <row r="851">
          <cell r="M851" t="str">
            <v>ele.cxa.fms.2</v>
          </cell>
        </row>
        <row r="852">
          <cell r="M852" t="str">
            <v>ele.cxp.200.1</v>
          </cell>
        </row>
        <row r="853">
          <cell r="M853" t="str">
            <v>ele.cxs.sub.40x40</v>
          </cell>
        </row>
        <row r="854">
          <cell r="M854" t="str">
            <v>ELE (QUADROS)</v>
          </cell>
        </row>
        <row r="855">
          <cell r="M855" t="str">
            <v>ele.qde.16e.1</v>
          </cell>
        </row>
        <row r="856">
          <cell r="M856" t="str">
            <v>ele.qde.24e.1</v>
          </cell>
        </row>
        <row r="857">
          <cell r="M857" t="str">
            <v>ele.qde.39e.1</v>
          </cell>
        </row>
        <row r="858">
          <cell r="M858" t="str">
            <v>ele.qde.46e.1</v>
          </cell>
        </row>
        <row r="859">
          <cell r="M859" t="str">
            <v>ele.qde.16s.1</v>
          </cell>
        </row>
        <row r="860">
          <cell r="M860" t="str">
            <v>ele.qde.32s.1</v>
          </cell>
        </row>
        <row r="861">
          <cell r="M861" t="str">
            <v>ele.qde.64s.1</v>
          </cell>
        </row>
        <row r="862">
          <cell r="M862" t="str">
            <v>ele.qdt.200.1</v>
          </cell>
        </row>
        <row r="863">
          <cell r="M863" t="str">
            <v>ele.div.fit.1</v>
          </cell>
        </row>
        <row r="864">
          <cell r="M864" t="str">
            <v>ele.div.fit.2</v>
          </cell>
        </row>
        <row r="865">
          <cell r="M865" t="str">
            <v>COBERTURAS (telhas e acessórios)</v>
          </cell>
        </row>
        <row r="866">
          <cell r="M866" t="str">
            <v>tlh.cer.pln.1</v>
          </cell>
        </row>
        <row r="867">
          <cell r="M867" t="str">
            <v>tlh.cer.pln.2</v>
          </cell>
        </row>
        <row r="868">
          <cell r="M868" t="str">
            <v>tlh.cer.cln.1</v>
          </cell>
        </row>
        <row r="869">
          <cell r="M869" t="str">
            <v>tlh.cer.ptg.1</v>
          </cell>
        </row>
        <row r="870">
          <cell r="M870" t="str">
            <v>tlh.cer.pal.1</v>
          </cell>
        </row>
        <row r="871">
          <cell r="M871" t="str">
            <v>tlh.fib.bra.ond183(5)</v>
          </cell>
        </row>
        <row r="872">
          <cell r="M872" t="str">
            <v>ESQUADRIAS (MAD)</v>
          </cell>
        </row>
        <row r="873">
          <cell r="M873" t="str">
            <v>(MAD) PORTAIS</v>
          </cell>
        </row>
        <row r="874">
          <cell r="M874" t="str">
            <v>esq.mad.ptl.1</v>
          </cell>
        </row>
        <row r="875">
          <cell r="M875" t="str">
            <v>esq.mad.ptl.2</v>
          </cell>
        </row>
        <row r="876">
          <cell r="M876" t="str">
            <v>esq.mad.ptl.3</v>
          </cell>
        </row>
        <row r="877">
          <cell r="M877" t="str">
            <v>(MAD) PORTAS</v>
          </cell>
        </row>
        <row r="878">
          <cell r="M878" t="str">
            <v>esq.mad.p60.1</v>
          </cell>
        </row>
        <row r="879">
          <cell r="M879" t="str">
            <v>esq.mad.p60.2</v>
          </cell>
        </row>
        <row r="880">
          <cell r="M880" t="str">
            <v>esq.mad.p60.3</v>
          </cell>
        </row>
        <row r="881">
          <cell r="M881" t="str">
            <v>esq.mad.p60.4</v>
          </cell>
        </row>
        <row r="882">
          <cell r="M882" t="str">
            <v>esq.mad.p60.5</v>
          </cell>
        </row>
        <row r="883">
          <cell r="M883" t="str">
            <v>esq.mad.p60.6</v>
          </cell>
        </row>
        <row r="884">
          <cell r="M884" t="str">
            <v>esq.mad.p70.1</v>
          </cell>
        </row>
        <row r="885">
          <cell r="M885" t="str">
            <v>esq.mad.p70.2</v>
          </cell>
        </row>
        <row r="886">
          <cell r="M886" t="str">
            <v>esq.mad.p70.3</v>
          </cell>
        </row>
        <row r="887">
          <cell r="M887" t="str">
            <v>esq.mad.p70.4</v>
          </cell>
        </row>
        <row r="888">
          <cell r="M888" t="str">
            <v>esq.mad.p70.5</v>
          </cell>
        </row>
        <row r="889">
          <cell r="M889" t="str">
            <v>esq.mad.p70.6</v>
          </cell>
        </row>
        <row r="890">
          <cell r="M890" t="str">
            <v>esq.mad.p80.1</v>
          </cell>
        </row>
        <row r="891">
          <cell r="M891" t="str">
            <v>esq.mad.p80.2</v>
          </cell>
        </row>
        <row r="892">
          <cell r="M892" t="str">
            <v>esq.mad.p80.3</v>
          </cell>
        </row>
        <row r="893">
          <cell r="M893" t="str">
            <v>esq.mad.p80.4</v>
          </cell>
        </row>
        <row r="894">
          <cell r="M894" t="str">
            <v>esq.mad.p80.5</v>
          </cell>
        </row>
        <row r="895">
          <cell r="M895" t="str">
            <v>esq.mad.p80.6</v>
          </cell>
        </row>
        <row r="896">
          <cell r="M896" t="str">
            <v>esq.mad.p90.1</v>
          </cell>
        </row>
        <row r="897">
          <cell r="M897" t="str">
            <v>esq.mad.p90.2</v>
          </cell>
        </row>
        <row r="898">
          <cell r="M898" t="str">
            <v>esq.mad.p90.3</v>
          </cell>
        </row>
        <row r="899">
          <cell r="M899" t="str">
            <v>esq.mad.p90.4</v>
          </cell>
        </row>
        <row r="900">
          <cell r="M900" t="str">
            <v>esq.mad.p90.5</v>
          </cell>
        </row>
        <row r="901">
          <cell r="M901" t="str">
            <v>esq.mad.p90.6</v>
          </cell>
        </row>
        <row r="902">
          <cell r="M902" t="str">
            <v>(MAD) FERRAGENS</v>
          </cell>
        </row>
        <row r="903">
          <cell r="M903" t="str">
            <v>esq.mad.fch.1</v>
          </cell>
        </row>
        <row r="904">
          <cell r="M904" t="str">
            <v>esq.mad.pux.1</v>
          </cell>
        </row>
        <row r="905">
          <cell r="M905" t="str">
            <v>esq.mad.dob.1</v>
          </cell>
        </row>
        <row r="906">
          <cell r="M906" t="str">
            <v>esq.mad.tri.1</v>
          </cell>
        </row>
        <row r="907">
          <cell r="M907" t="str">
            <v>esq.mad.tri.2</v>
          </cell>
        </row>
        <row r="908">
          <cell r="M908" t="str">
            <v>esq.mad.trs.2</v>
          </cell>
        </row>
        <row r="909">
          <cell r="M909" t="str">
            <v>esq.mad.rol.1</v>
          </cell>
        </row>
        <row r="910">
          <cell r="M910" t="str">
            <v>esq.mad.fer.1</v>
          </cell>
        </row>
        <row r="911">
          <cell r="M911" t="str">
            <v>esq.mad.fer.2</v>
          </cell>
        </row>
        <row r="912">
          <cell r="M912" t="str">
            <v>esq.mad.kit.1</v>
          </cell>
        </row>
        <row r="913">
          <cell r="M913" t="str">
            <v>(MAD) SERVIÇOS</v>
          </cell>
        </row>
        <row r="914">
          <cell r="M914" t="str">
            <v>esq.mad.srv.1</v>
          </cell>
        </row>
        <row r="915">
          <cell r="M915" t="str">
            <v>ESQUADRIAS (AÇO)</v>
          </cell>
        </row>
        <row r="916">
          <cell r="M916" t="str">
            <v>(AÇO) JANELAS</v>
          </cell>
        </row>
        <row r="917">
          <cell r="M917" t="str">
            <v>esq.aco.jnp.1</v>
          </cell>
        </row>
        <row r="918">
          <cell r="M918" t="str">
            <v>esq.aco.jnp.2</v>
          </cell>
        </row>
        <row r="919">
          <cell r="M919" t="str">
            <v>esq.aco.jnp.3</v>
          </cell>
        </row>
        <row r="920">
          <cell r="M920" t="str">
            <v>esq.aco.jnp.4</v>
          </cell>
        </row>
        <row r="921">
          <cell r="M921" t="str">
            <v>esq.aco.jnp.5</v>
          </cell>
        </row>
        <row r="922">
          <cell r="M922" t="str">
            <v>esq.aco.jnp.6</v>
          </cell>
        </row>
        <row r="923">
          <cell r="M923" t="str">
            <v>esq.aco.jnp.7</v>
          </cell>
        </row>
        <row r="924">
          <cell r="M924" t="str">
            <v>esq.aco.jnp.8</v>
          </cell>
        </row>
        <row r="925">
          <cell r="M925" t="str">
            <v>(AÇO) PORTAS</v>
          </cell>
        </row>
        <row r="926">
          <cell r="M926" t="str">
            <v>esq.aco.ptp.vnz80</v>
          </cell>
        </row>
        <row r="927">
          <cell r="M927" t="str">
            <v>esq.aco.ptp.bsc80</v>
          </cell>
        </row>
        <row r="928">
          <cell r="M928" t="str">
            <v>ESQUADRIAS (ALU)</v>
          </cell>
        </row>
        <row r="929">
          <cell r="M929" t="str">
            <v>(ALU) JANELAS</v>
          </cell>
        </row>
        <row r="930">
          <cell r="M930" t="str">
            <v>esq.alu.jba.1</v>
          </cell>
        </row>
        <row r="931">
          <cell r="M931" t="str">
            <v>esq.alu.jco.1</v>
          </cell>
        </row>
        <row r="932">
          <cell r="M932" t="str">
            <v>esq.alu.jmx.1</v>
          </cell>
        </row>
        <row r="933">
          <cell r="M933" t="str">
            <v>esq.alu.jfx.1</v>
          </cell>
        </row>
        <row r="934">
          <cell r="M934" t="str">
            <v>esq.alu.jab.1</v>
          </cell>
        </row>
        <row r="935">
          <cell r="M935" t="str">
            <v>(ALU) PORTAS</v>
          </cell>
        </row>
        <row r="936">
          <cell r="M936" t="str">
            <v>esq.alu.pco.1</v>
          </cell>
        </row>
        <row r="937">
          <cell r="M937" t="str">
            <v>esq.alu.pab.1</v>
          </cell>
        </row>
        <row r="938">
          <cell r="M938" t="str">
            <v>ESQUADRIAS (VIDRO)</v>
          </cell>
        </row>
        <row r="939">
          <cell r="M939" t="str">
            <v>(TEMPERADO) FIXO</v>
          </cell>
        </row>
        <row r="940">
          <cell r="M940" t="str">
            <v>esq.vdt.fix.6mm</v>
          </cell>
        </row>
        <row r="941">
          <cell r="M941" t="str">
            <v>esq.vdt.fix.8mm</v>
          </cell>
        </row>
        <row r="942">
          <cell r="M942" t="str">
            <v>PAINÉIS E DIVISÓRIAS</v>
          </cell>
        </row>
        <row r="943">
          <cell r="M943" t="str">
            <v>COBOGÓ</v>
          </cell>
        </row>
        <row r="944">
          <cell r="M944" t="str">
            <v>pnl.cbg.con.1</v>
          </cell>
        </row>
        <row r="945">
          <cell r="M945" t="str">
            <v>DRYWALL CHAPA</v>
          </cell>
        </row>
        <row r="946">
          <cell r="M946" t="str">
            <v>pnl.drw.chp.st1</v>
          </cell>
        </row>
        <row r="947">
          <cell r="M947" t="str">
            <v>pnl.drw.chp.ru1</v>
          </cell>
        </row>
        <row r="948">
          <cell r="M948" t="str">
            <v>pnl.drw.chp.rf1</v>
          </cell>
        </row>
        <row r="949">
          <cell r="M949" t="str">
            <v>DRYWALL GUIA</v>
          </cell>
        </row>
        <row r="950">
          <cell r="M950" t="str">
            <v>pnl.drw.gui.g48</v>
          </cell>
        </row>
        <row r="951">
          <cell r="M951" t="str">
            <v>pnl.drw.gui.g70</v>
          </cell>
        </row>
        <row r="952">
          <cell r="M952" t="str">
            <v>pnl.drw.gui.g90</v>
          </cell>
        </row>
        <row r="953">
          <cell r="M953" t="str">
            <v>DRYWALL MONTANTE</v>
          </cell>
        </row>
        <row r="954">
          <cell r="M954" t="str">
            <v>pnl.drw.mon.m48</v>
          </cell>
        </row>
        <row r="955">
          <cell r="M955" t="str">
            <v>pnl.drw.mon.m70</v>
          </cell>
        </row>
        <row r="956">
          <cell r="M956" t="str">
            <v>pnl.drw.mon.m90</v>
          </cell>
        </row>
        <row r="957">
          <cell r="M957" t="str">
            <v>DRYWALL CANTONEIRA</v>
          </cell>
        </row>
        <row r="958">
          <cell r="M958" t="str">
            <v>pnl.drw.ctn.cr23</v>
          </cell>
        </row>
        <row r="959">
          <cell r="M959" t="str">
            <v>pnl.drw.ctn.cr28</v>
          </cell>
        </row>
        <row r="960">
          <cell r="M960" t="str">
            <v>DRYWALL CANALETA</v>
          </cell>
        </row>
        <row r="961">
          <cell r="M961" t="str">
            <v>pnl.drw.cnl.c18</v>
          </cell>
        </row>
        <row r="962">
          <cell r="M962" t="str">
            <v>pnl.drw.cnl.o20</v>
          </cell>
        </row>
        <row r="963">
          <cell r="M963" t="str">
            <v>DRYWALL INSUMOS</v>
          </cell>
        </row>
        <row r="964">
          <cell r="M964" t="str">
            <v>pnl.drw.par.la70</v>
          </cell>
        </row>
        <row r="965">
          <cell r="M965" t="str">
            <v>pnl.drw.par.lb70</v>
          </cell>
        </row>
        <row r="966">
          <cell r="M966" t="str">
            <v>pnl.drw.par.ta70</v>
          </cell>
        </row>
        <row r="967">
          <cell r="M967" t="str">
            <v>pnl.drw.par.tb70</v>
          </cell>
        </row>
        <row r="968">
          <cell r="M968" t="str">
            <v>pnl.drw.msr.rjr</v>
          </cell>
        </row>
        <row r="969">
          <cell r="M969" t="str">
            <v>pnl.drw.msr.rjl</v>
          </cell>
        </row>
        <row r="970">
          <cell r="M970" t="str">
            <v>pnl.drw.msr.rpu</v>
          </cell>
        </row>
        <row r="971">
          <cell r="M971" t="str">
            <v>pnl.drw.msc.col</v>
          </cell>
        </row>
        <row r="972">
          <cell r="M972" t="str">
            <v>pnl.drw.fit.fur</v>
          </cell>
        </row>
        <row r="973">
          <cell r="M973" t="str">
            <v>pnl.drw.fit.met</v>
          </cell>
        </row>
        <row r="974">
          <cell r="M974" t="str">
            <v>pnl.drw.fit.iso</v>
          </cell>
        </row>
        <row r="975">
          <cell r="M975" t="str">
            <v>DRYWALL ISOLANTE</v>
          </cell>
        </row>
        <row r="976">
          <cell r="M976" t="str">
            <v>pnl.drw.iso.vdr1</v>
          </cell>
        </row>
        <row r="977">
          <cell r="M977" t="str">
            <v>pnl.drw.iso.vdr2</v>
          </cell>
        </row>
        <row r="978">
          <cell r="M978" t="str">
            <v>pnl.drw.iso.vdr3</v>
          </cell>
        </row>
        <row r="979">
          <cell r="M979" t="str">
            <v>pnl.drw.iso.rch1</v>
          </cell>
        </row>
        <row r="980">
          <cell r="M980" t="str">
            <v>pnl.drw.iso.rch2</v>
          </cell>
        </row>
        <row r="981">
          <cell r="M981" t="str">
            <v>pnl.drw.iso.rch3</v>
          </cell>
        </row>
        <row r="982">
          <cell r="M982" t="str">
            <v>DRYWALL TABICA</v>
          </cell>
        </row>
        <row r="983">
          <cell r="M983" t="str">
            <v>pnl.drw.tab.lis48</v>
          </cell>
        </row>
        <row r="984">
          <cell r="M984" t="str">
            <v/>
          </cell>
        </row>
        <row r="985">
          <cell r="M985" t="str">
            <v>ACB (madeiras)</v>
          </cell>
        </row>
        <row r="986">
          <cell r="M986" t="str">
            <v>FORRO</v>
          </cell>
        </row>
        <row r="987">
          <cell r="M987" t="str">
            <v>acb.mad.for.1</v>
          </cell>
        </row>
        <row r="988">
          <cell r="M988" t="str">
            <v>acb.mad.for.2</v>
          </cell>
        </row>
        <row r="989">
          <cell r="M989" t="str">
            <v>RODAPÉ</v>
          </cell>
        </row>
        <row r="990">
          <cell r="M990" t="str">
            <v>acb.mad.rdp.1</v>
          </cell>
        </row>
        <row r="991">
          <cell r="M991" t="str">
            <v>acb.mad.rdp.2</v>
          </cell>
        </row>
        <row r="992">
          <cell r="M992" t="str">
            <v>ALISAR</v>
          </cell>
        </row>
        <row r="993">
          <cell r="M993" t="str">
            <v>acb.mad.als.70a</v>
          </cell>
        </row>
        <row r="994">
          <cell r="M994" t="str">
            <v>acb.mad.als.70b</v>
          </cell>
        </row>
        <row r="995">
          <cell r="M995" t="str">
            <v>acb.mad.als.70c</v>
          </cell>
        </row>
        <row r="996">
          <cell r="M996" t="str">
            <v>acb.mad.als.100a</v>
          </cell>
        </row>
        <row r="997">
          <cell r="M997" t="str">
            <v>acb.mad.als.100b</v>
          </cell>
        </row>
        <row r="998">
          <cell r="M998" t="str">
            <v>acb.mad.als.100c</v>
          </cell>
        </row>
        <row r="999">
          <cell r="M999" t="str">
            <v>MADEIRA MACIÇA</v>
          </cell>
        </row>
        <row r="1000">
          <cell r="M1000" t="str">
            <v>acb.mad.ban.1</v>
          </cell>
        </row>
        <row r="1001">
          <cell r="M1001" t="str">
            <v>ACB (revest/pavim.)</v>
          </cell>
        </row>
        <row r="1002">
          <cell r="M1002" t="str">
            <v>CERÂMICA</v>
          </cell>
        </row>
        <row r="1003">
          <cell r="M1003" t="str">
            <v>CEUSA</v>
          </cell>
        </row>
        <row r="1004">
          <cell r="M1004" t="str">
            <v>acb.rev.cer.CEU1</v>
          </cell>
        </row>
        <row r="1005">
          <cell r="M1005" t="str">
            <v>PORTOBELLO</v>
          </cell>
        </row>
        <row r="1006">
          <cell r="M1006" t="str">
            <v>acb.rev.cer.PB1</v>
          </cell>
        </row>
        <row r="1007">
          <cell r="M1007" t="str">
            <v>acb.rev.cer.PB2</v>
          </cell>
        </row>
        <row r="1008">
          <cell r="M1008" t="str">
            <v>acb.rev.cer.PB3</v>
          </cell>
        </row>
        <row r="1009">
          <cell r="M1009" t="str">
            <v>INCEPA</v>
          </cell>
        </row>
        <row r="1010">
          <cell r="M1010" t="str">
            <v>acb.rev.azl.IC1</v>
          </cell>
        </row>
        <row r="1011">
          <cell r="M1011" t="str">
            <v>ELIANE</v>
          </cell>
        </row>
        <row r="1012">
          <cell r="M1012" t="str">
            <v>acb.rev.azl.EL1</v>
          </cell>
        </row>
        <row r="1013">
          <cell r="M1013" t="str">
            <v>acb.rev.cer.EL1</v>
          </cell>
        </row>
        <row r="1014">
          <cell r="M1014" t="str">
            <v>acb.rev.cer.EL2</v>
          </cell>
        </row>
        <row r="1015">
          <cell r="M1015" t="str">
            <v>JHENRIQUE AZULEJARIA</v>
          </cell>
        </row>
        <row r="1016">
          <cell r="M1016" t="str">
            <v>acb.rev.azl.JH1</v>
          </cell>
        </row>
        <row r="1017">
          <cell r="M1017" t="str">
            <v>acb.rev.azl.JH2</v>
          </cell>
        </row>
        <row r="1018">
          <cell r="M1018" t="str">
            <v>acb.rev.azl.JH3</v>
          </cell>
        </row>
        <row r="1019">
          <cell r="M1019" t="str">
            <v>acb.rev.azl.JH4</v>
          </cell>
        </row>
        <row r="1020">
          <cell r="M1020" t="str">
            <v>PAMESA</v>
          </cell>
        </row>
        <row r="1021">
          <cell r="M1021" t="str">
            <v>acb.rev.cer.PAM01</v>
          </cell>
        </row>
        <row r="1022">
          <cell r="M1022" t="str">
            <v>PAST. CERÂMICA</v>
          </cell>
        </row>
        <row r="1023">
          <cell r="M1023" t="str">
            <v>JATOBÁ</v>
          </cell>
        </row>
        <row r="1024">
          <cell r="M1024" t="str">
            <v>acb.rev.psc.1</v>
          </cell>
        </row>
        <row r="1025">
          <cell r="M1025" t="str">
            <v>acb.rev.psc.2</v>
          </cell>
        </row>
        <row r="1026">
          <cell r="M1026" t="str">
            <v>acrv.psce.jtb.natpalha1</v>
          </cell>
        </row>
        <row r="1027">
          <cell r="M1027" t="str">
            <v>acrv.psce.jtb.vdetn</v>
          </cell>
        </row>
        <row r="1028">
          <cell r="M1028" t="str">
            <v>acrv.psce.jtb.vdmal</v>
          </cell>
        </row>
        <row r="1029">
          <cell r="M1029" t="str">
            <v>acrv.psce.jtb.daichi</v>
          </cell>
        </row>
        <row r="1030">
          <cell r="M1030" t="str">
            <v>acrv.psce.jtb.canmal</v>
          </cell>
        </row>
        <row r="1031">
          <cell r="M1031" t="str">
            <v>ATLAS</v>
          </cell>
        </row>
        <row r="1032">
          <cell r="M1032" t="str">
            <v>acb.rev.psc.3</v>
          </cell>
        </row>
        <row r="1033">
          <cell r="M1033" t="str">
            <v>acb.psce.atl.bali10x10</v>
          </cell>
        </row>
        <row r="1034">
          <cell r="M1034" t="str">
            <v>acb.psce.atl.canbali</v>
          </cell>
        </row>
        <row r="1035">
          <cell r="M1035" t="str">
            <v>PAST. VIDRO</v>
          </cell>
        </row>
        <row r="1036">
          <cell r="M1036" t="str">
            <v>COLORMIX</v>
          </cell>
        </row>
        <row r="1037">
          <cell r="M1037" t="str">
            <v>acb.rev.psv.1</v>
          </cell>
        </row>
        <row r="1038">
          <cell r="M1038" t="str">
            <v>acb.rev.psv.2</v>
          </cell>
        </row>
        <row r="1039">
          <cell r="M1039" t="str">
            <v>acb.rev.psv.3</v>
          </cell>
        </row>
        <row r="1040">
          <cell r="M1040" t="str">
            <v>acb.rev.psv.4</v>
          </cell>
        </row>
        <row r="1041">
          <cell r="M1041" t="str">
            <v>acb.rev.psv.5</v>
          </cell>
        </row>
        <row r="1042">
          <cell r="M1042" t="str">
            <v>acb.rev.psv.6</v>
          </cell>
        </row>
        <row r="1043">
          <cell r="M1043" t="str">
            <v>acb.rev.psv.7</v>
          </cell>
        </row>
        <row r="1044">
          <cell r="M1044" t="str">
            <v>acb.rev.psv.8</v>
          </cell>
        </row>
        <row r="1045">
          <cell r="M1045" t="str">
            <v>acb.rev.psv.9</v>
          </cell>
        </row>
        <row r="1046">
          <cell r="M1046" t="str">
            <v>VIDROTIL</v>
          </cell>
        </row>
        <row r="1047">
          <cell r="M1047" t="str">
            <v>acb.rev.psv.10</v>
          </cell>
        </row>
        <row r="1048">
          <cell r="M1048" t="str">
            <v>PORCELANATO</v>
          </cell>
        </row>
        <row r="1049">
          <cell r="M1049" t="str">
            <v>ROCA</v>
          </cell>
        </row>
        <row r="1050">
          <cell r="M1050" t="str">
            <v>acb.pis.por.RC1</v>
          </cell>
        </row>
        <row r="1051">
          <cell r="M1051" t="str">
            <v>PORTINARI</v>
          </cell>
        </row>
        <row r="1052">
          <cell r="M1052" t="str">
            <v>acb.pis.por.PN1</v>
          </cell>
        </row>
        <row r="1053">
          <cell r="M1053" t="str">
            <v>acb.pis.por.PN2</v>
          </cell>
        </row>
        <row r="1054">
          <cell r="M1054" t="str">
            <v>acb.pis.por.PN3</v>
          </cell>
        </row>
        <row r="1055">
          <cell r="M1055" t="str">
            <v>acb.pis.por.PN4</v>
          </cell>
        </row>
        <row r="1056">
          <cell r="M1056" t="str">
            <v>acb.pis.por.PN5</v>
          </cell>
        </row>
        <row r="1057">
          <cell r="M1057" t="str">
            <v>ELIANE</v>
          </cell>
        </row>
        <row r="1058">
          <cell r="M1058" t="str">
            <v>acb.pis.por.EL1</v>
          </cell>
        </row>
        <row r="1059">
          <cell r="M1059" t="str">
            <v>acb.pis.por.EL2</v>
          </cell>
        </row>
        <row r="1060">
          <cell r="M1060" t="str">
            <v>acb.pis.por.EL3</v>
          </cell>
        </row>
        <row r="1061">
          <cell r="M1061" t="str">
            <v>DECORTILES</v>
          </cell>
        </row>
        <row r="1062">
          <cell r="M1062" t="str">
            <v>acb.pis.por.DEC1</v>
          </cell>
        </row>
        <row r="1063">
          <cell r="M1063" t="str">
            <v>acb.pis.por.DEC2</v>
          </cell>
        </row>
        <row r="1064">
          <cell r="M1064" t="str">
            <v>acb.pis.por.DEC3</v>
          </cell>
        </row>
        <row r="1065">
          <cell r="M1065" t="str">
            <v>PORTOBELLO</v>
          </cell>
        </row>
        <row r="1066">
          <cell r="M1066" t="str">
            <v>acb.pis.por.PB1</v>
          </cell>
        </row>
        <row r="1067">
          <cell r="M1067" t="str">
            <v>acb.pis.por.PB2</v>
          </cell>
        </row>
        <row r="1068">
          <cell r="M1068" t="str">
            <v>acb.pis.por.PB3</v>
          </cell>
        </row>
        <row r="1069">
          <cell r="M1069" t="str">
            <v>acb.porc.por.barcrb1</v>
          </cell>
        </row>
        <row r="1070">
          <cell r="M1070" t="str">
            <v>acb.porc.por.barcrbcan</v>
          </cell>
        </row>
        <row r="1071">
          <cell r="M1071" t="str">
            <v>BIANCOGRES</v>
          </cell>
        </row>
        <row r="1072">
          <cell r="M1072" t="str">
            <v>acb.pis.por.BIA01</v>
          </cell>
        </row>
        <row r="1073">
          <cell r="M1073" t="str">
            <v>PLACA CIMENTÍCIA</v>
          </cell>
        </row>
        <row r="1074">
          <cell r="M1074" t="str">
            <v>SOLARIUM</v>
          </cell>
        </row>
        <row r="1075">
          <cell r="M1075" t="str">
            <v>CLASSIC (TRAVERTINO)</v>
          </cell>
        </row>
        <row r="1076">
          <cell r="M1076" t="str">
            <v>acb.pis.cim.1a</v>
          </cell>
        </row>
        <row r="1077">
          <cell r="M1077" t="str">
            <v>acb.pis.cim.1b</v>
          </cell>
        </row>
        <row r="1078">
          <cell r="M1078" t="str">
            <v>acb.pis.cim.1c</v>
          </cell>
        </row>
        <row r="1079">
          <cell r="M1079" t="str">
            <v>acb.pis.cim.1d</v>
          </cell>
        </row>
        <row r="1080">
          <cell r="M1080" t="str">
            <v>acb.pis.cim.1e</v>
          </cell>
        </row>
        <row r="1081">
          <cell r="M1081" t="str">
            <v>CLASSIC (FUNGHI)</v>
          </cell>
        </row>
        <row r="1082">
          <cell r="M1082" t="str">
            <v>acb.pis.cim.2a</v>
          </cell>
        </row>
        <row r="1083">
          <cell r="M1083" t="str">
            <v>acb.pis.cim.2b</v>
          </cell>
        </row>
        <row r="1084">
          <cell r="M1084" t="str">
            <v>acb.pis.cim.2c</v>
          </cell>
        </row>
        <row r="1085">
          <cell r="M1085" t="str">
            <v>acb.pis.cim.2d</v>
          </cell>
        </row>
        <row r="1086">
          <cell r="M1086" t="str">
            <v>acb.pis.cim.2e</v>
          </cell>
        </row>
        <row r="1087">
          <cell r="M1087" t="str">
            <v>acb.pis.cim.2f</v>
          </cell>
        </row>
        <row r="1088">
          <cell r="M1088" t="str">
            <v>acb.pis.cim.2g</v>
          </cell>
        </row>
        <row r="1089">
          <cell r="M1089" t="str">
            <v>acb.pis.cim.2h</v>
          </cell>
        </row>
        <row r="1090">
          <cell r="M1090" t="str">
            <v>acb.pis.res.1</v>
          </cell>
        </row>
        <row r="1091">
          <cell r="M1091" t="str">
            <v>DRENANTE</v>
          </cell>
        </row>
        <row r="1092">
          <cell r="M1092" t="str">
            <v>acb.pis.dre.40a</v>
          </cell>
        </row>
        <row r="1093">
          <cell r="M1093" t="str">
            <v>acb.pis.dre.40b</v>
          </cell>
        </row>
        <row r="1094">
          <cell r="M1094" t="str">
            <v>acb.pis.dre.40c</v>
          </cell>
        </row>
        <row r="1095">
          <cell r="M1095" t="str">
            <v>acb.pis.dre.40d</v>
          </cell>
        </row>
        <row r="1096">
          <cell r="M1096" t="str">
            <v>CASTELATTO</v>
          </cell>
        </row>
        <row r="1097">
          <cell r="M1097" t="str">
            <v>GREZZO</v>
          </cell>
        </row>
        <row r="1098">
          <cell r="M1098" t="str">
            <v>acb.piscim.cas.grzfe 1x1</v>
          </cell>
        </row>
        <row r="1099">
          <cell r="M1099" t="str">
            <v>acb.piscim.cas.grzfe 1x0.5</v>
          </cell>
        </row>
        <row r="1100">
          <cell r="M1100" t="str">
            <v>acb.borcim.cas.grzfe1x0,5</v>
          </cell>
        </row>
        <row r="1101">
          <cell r="M1101" t="str">
            <v>acb.degcim.cas.grzfe1x0,6</v>
          </cell>
        </row>
        <row r="1102">
          <cell r="M1102" t="str">
            <v>ATÉRMICA</v>
          </cell>
        </row>
        <row r="1103">
          <cell r="M1103" t="str">
            <v>acb.piscim.cas.atefe1x1</v>
          </cell>
        </row>
        <row r="1104">
          <cell r="M1104" t="str">
            <v>acb.piscim.cas.atefe1x0,5</v>
          </cell>
        </row>
        <row r="1105">
          <cell r="M1105" t="str">
            <v>acb.borcim.cas.atefe1x0,5</v>
          </cell>
        </row>
        <row r="1106">
          <cell r="M1106" t="str">
            <v>acb.degcim.cas.atefe1x0,5</v>
          </cell>
        </row>
        <row r="1107">
          <cell r="M1107" t="str">
            <v>MADEIRA SINTÉTICA</v>
          </cell>
        </row>
        <row r="1108">
          <cell r="M1108" t="str">
            <v>LAMINADO</v>
          </cell>
        </row>
        <row r="1109">
          <cell r="M1109" t="str">
            <v>DURAFLOOR</v>
          </cell>
        </row>
        <row r="1110">
          <cell r="M1110" t="str">
            <v>acb.pis.mdl.drf01</v>
          </cell>
        </row>
        <row r="1111">
          <cell r="M1111" t="str">
            <v>acb.pis.mdl.drf02</v>
          </cell>
        </row>
        <row r="1112">
          <cell r="M1112" t="str">
            <v>EUCAFLOOR</v>
          </cell>
        </row>
        <row r="1113">
          <cell r="M1113" t="str">
            <v>acb.pis.mdl.ecf01</v>
          </cell>
        </row>
        <row r="1114">
          <cell r="M1114" t="str">
            <v>LAMINADO (acessórios)</v>
          </cell>
        </row>
        <row r="1115">
          <cell r="M1115" t="str">
            <v>acb.acs.macu.drf01</v>
          </cell>
        </row>
        <row r="1116">
          <cell r="M1116" t="str">
            <v>LAMINADO (rodapé)</v>
          </cell>
        </row>
        <row r="1117">
          <cell r="M1117" t="str">
            <v>acb.rdp.mdl.drf01</v>
          </cell>
        </row>
        <row r="1118">
          <cell r="M1118" t="str">
            <v>acb.rdp.stlza.12a</v>
          </cell>
        </row>
        <row r="1119">
          <cell r="M1119" t="str">
            <v>LAMINADO (acabamentos)</v>
          </cell>
        </row>
        <row r="1120">
          <cell r="M1120" t="str">
            <v>acb.acab.mdl.drf01</v>
          </cell>
        </row>
        <row r="1121">
          <cell r="M1121" t="str">
            <v>MADEIRA MACIÇA</v>
          </cell>
        </row>
        <row r="1122">
          <cell r="M1122" t="str">
            <v>ASSOALHO</v>
          </cell>
        </row>
        <row r="1123">
          <cell r="M1123" t="str">
            <v>acb.mad.asso.ipe15</v>
          </cell>
        </row>
        <row r="1124">
          <cell r="M1124" t="str">
            <v>acb.mad.asso.ang15</v>
          </cell>
        </row>
        <row r="1125">
          <cell r="M1125" t="str">
            <v>acb.mad.asso.cum15</v>
          </cell>
        </row>
        <row r="1126">
          <cell r="M1126" t="str">
            <v>TACO</v>
          </cell>
        </row>
        <row r="1127">
          <cell r="M1127" t="str">
            <v>acb.mad.tac.mdp7x21</v>
          </cell>
        </row>
        <row r="1128">
          <cell r="M1128" t="str">
            <v>VINÍLICO</v>
          </cell>
        </row>
        <row r="1129">
          <cell r="M1129" t="str">
            <v>RÉGUA</v>
          </cell>
        </row>
        <row r="1130">
          <cell r="M1130" t="str">
            <v>acb.pis.vnl(r).drf01</v>
          </cell>
        </row>
        <row r="1131">
          <cell r="M1131" t="str">
            <v>acb.pis.vnl(r).drf02</v>
          </cell>
        </row>
        <row r="1132">
          <cell r="M1132" t="str">
            <v>MANTA</v>
          </cell>
        </row>
        <row r="1134">
          <cell r="M1134" t="str">
            <v>PLACA</v>
          </cell>
        </row>
        <row r="1136">
          <cell r="M1136" t="str">
            <v>LAMINADO MELAMÍNICO</v>
          </cell>
        </row>
        <row r="1137">
          <cell r="M1137" t="str">
            <v>acb.</v>
          </cell>
        </row>
        <row r="1138">
          <cell r="M1138" t="str">
            <v/>
          </cell>
        </row>
        <row r="1139">
          <cell r="M1139" t="str">
            <v>SINTÉTICOS</v>
          </cell>
        </row>
        <row r="1140">
          <cell r="M1140" t="str">
            <v>RODAPÉS E RODATETOS</v>
          </cell>
        </row>
        <row r="1141">
          <cell r="M1141" t="str">
            <v>acb.snt.rdp.1</v>
          </cell>
        </row>
        <row r="1142">
          <cell r="M1142" t="str">
            <v>ARGAMASSAS</v>
          </cell>
        </row>
        <row r="1143">
          <cell r="M1143" t="str">
            <v>PORCELANATO</v>
          </cell>
        </row>
        <row r="1144">
          <cell r="M1144" t="str">
            <v>acb.arg.acI.1</v>
          </cell>
        </row>
        <row r="1145">
          <cell r="M1145" t="str">
            <v>acb.arg.acII.1</v>
          </cell>
        </row>
        <row r="1146">
          <cell r="M1146" t="str">
            <v>acb.arg.acIII.1</v>
          </cell>
        </row>
        <row r="1147">
          <cell r="M1147" t="str">
            <v>acb.arg.gdefor.qtz1</v>
          </cell>
        </row>
        <row r="1148">
          <cell r="M1148" t="str">
            <v>acb.arg.pisc.por1</v>
          </cell>
        </row>
        <row r="1149">
          <cell r="M1149" t="str">
            <v>PLACA CIMENTÍCIA</v>
          </cell>
        </row>
        <row r="1150">
          <cell r="M1150" t="str">
            <v>acb.arg.acIII.2</v>
          </cell>
        </row>
        <row r="1151">
          <cell r="M1151" t="str">
            <v>PASTILHA CERÂMICA</v>
          </cell>
        </row>
        <row r="1152">
          <cell r="M1152" t="str">
            <v>acb.arg.psc.1</v>
          </cell>
        </row>
        <row r="1153">
          <cell r="M1153" t="str">
            <v>acbarg.psc.jtb/assrej.bra20kg</v>
          </cell>
        </row>
        <row r="1154">
          <cell r="M1154" t="str">
            <v>PASTILHA VIDRO</v>
          </cell>
        </row>
        <row r="1155">
          <cell r="M1155" t="str">
            <v>acb.arg.psv.1</v>
          </cell>
        </row>
        <row r="1156">
          <cell r="M1156" t="str">
            <v>acb.arg.psv.2</v>
          </cell>
        </row>
        <row r="1157">
          <cell r="M1157" t="str">
            <v>acb.arg.psv.3</v>
          </cell>
        </row>
        <row r="1158">
          <cell r="M1158" t="str">
            <v>acb.arg.psv.4</v>
          </cell>
        </row>
        <row r="1159">
          <cell r="M1159" t="str">
            <v>acb.arg.psv.5</v>
          </cell>
        </row>
        <row r="1160">
          <cell r="M1160" t="str">
            <v>acb.arg.psv.6</v>
          </cell>
        </row>
        <row r="1161">
          <cell r="M1161" t="str">
            <v>acb.arg.prd.1</v>
          </cell>
        </row>
        <row r="1162">
          <cell r="M1162" t="str">
            <v>PEDRA VULCÂNICA</v>
          </cell>
        </row>
        <row r="1163">
          <cell r="M1163" t="str">
            <v>acb.arg.pdrvul.hj10k</v>
          </cell>
        </row>
        <row r="1164">
          <cell r="M1164" t="str">
            <v>REJUNTE</v>
          </cell>
        </row>
        <row r="1165">
          <cell r="M1165" t="str">
            <v>COMUM</v>
          </cell>
        </row>
        <row r="1166">
          <cell r="M1166" t="str">
            <v>acb.arg.rjc.1a</v>
          </cell>
        </row>
        <row r="1167">
          <cell r="M1167" t="str">
            <v>acb.arg.rjc.1b</v>
          </cell>
        </row>
        <row r="1168">
          <cell r="M1168" t="str">
            <v>acb.arg.rjc.1c</v>
          </cell>
        </row>
        <row r="1169">
          <cell r="M1169" t="str">
            <v>EPÓXI</v>
          </cell>
        </row>
        <row r="1170">
          <cell r="M1170" t="str">
            <v>acb.arg.rjx.1a</v>
          </cell>
        </row>
        <row r="1171">
          <cell r="M1171" t="str">
            <v>acb.rjx.por.crbsea.</v>
          </cell>
        </row>
        <row r="1172">
          <cell r="M1172" t="str">
            <v>ACRÍLICO</v>
          </cell>
        </row>
        <row r="1173">
          <cell r="M1173" t="str">
            <v>acb.arg.rja.1a</v>
          </cell>
        </row>
        <row r="1174">
          <cell r="M1174" t="str">
            <v>acb.arg.rja.1b</v>
          </cell>
        </row>
        <row r="1175">
          <cell r="M1175" t="str">
            <v>acb.rjacr.por.mardia</v>
          </cell>
        </row>
        <row r="1176">
          <cell r="M1176" t="str">
            <v>PLACA CIMENTÍCIA</v>
          </cell>
        </row>
        <row r="1177">
          <cell r="M1177" t="str">
            <v>acb.arg.rjp.1a</v>
          </cell>
        </row>
        <row r="1178">
          <cell r="M1178" t="str">
            <v>acb.arg.rjp.1b</v>
          </cell>
        </row>
        <row r="1179">
          <cell r="M1179" t="str">
            <v>acb.argrej.piscim.casgrzfe</v>
          </cell>
        </row>
        <row r="1180">
          <cell r="M1180" t="str">
            <v>PÓS ASSENTAMENTO</v>
          </cell>
        </row>
        <row r="1181">
          <cell r="M1181" t="str">
            <v>OLEOFUGANTES</v>
          </cell>
        </row>
        <row r="1182">
          <cell r="M1182" t="str">
            <v>acb.impoleo.cas1</v>
          </cell>
        </row>
        <row r="1183">
          <cell r="M1183" t="str">
            <v>DETERGENTES</v>
          </cell>
        </row>
        <row r="1184">
          <cell r="M1184" t="str">
            <v>acb.detalc.cas.1</v>
          </cell>
        </row>
        <row r="1185">
          <cell r="M1185" t="str">
            <v>ACB (rev/pav especiais)</v>
          </cell>
        </row>
        <row r="1186">
          <cell r="M1186" t="str">
            <v>TECNOCIMENTO</v>
          </cell>
        </row>
        <row r="1187">
          <cell r="M1187" t="str">
            <v>ace.pis.tcn.1a</v>
          </cell>
        </row>
        <row r="1188">
          <cell r="M1188" t="str">
            <v>ace.pis.tcn.1b</v>
          </cell>
        </row>
        <row r="1189">
          <cell r="M1189" t="str">
            <v>ace.pis.tcn.1c</v>
          </cell>
        </row>
        <row r="1190">
          <cell r="M1190" t="str">
            <v>ace.pis.tcn.1d</v>
          </cell>
        </row>
        <row r="1191">
          <cell r="M1191" t="str">
            <v>ace.pis.tcn.1e</v>
          </cell>
        </row>
        <row r="1192">
          <cell r="M1192" t="str">
            <v>ace.pis.tcn.</v>
          </cell>
        </row>
        <row r="1193">
          <cell r="M1193" t="str">
            <v>ace.pis.tcn.</v>
          </cell>
        </row>
        <row r="1194">
          <cell r="M1194" t="str">
            <v>ace.pis.tcn.</v>
          </cell>
        </row>
        <row r="1195">
          <cell r="M1195" t="str">
            <v>ace.pis.tcn.1c</v>
          </cell>
        </row>
        <row r="1196">
          <cell r="M1196" t="str">
            <v>ace.pis.tcn.1d</v>
          </cell>
        </row>
        <row r="1197">
          <cell r="M1197" t="str">
            <v>ace.pis.tcn.1e</v>
          </cell>
        </row>
        <row r="1198">
          <cell r="M1198" t="str">
            <v>ace.pis.tcn.1f</v>
          </cell>
        </row>
        <row r="1199">
          <cell r="M1199" t="str">
            <v>ace.pis.tcn.1g</v>
          </cell>
        </row>
        <row r="1200">
          <cell r="M1200" t="str">
            <v>ace.pis.tcn.1h</v>
          </cell>
        </row>
        <row r="1201">
          <cell r="M1201" t="str">
            <v>ace.pis.tcn.1i</v>
          </cell>
        </row>
        <row r="1202">
          <cell r="M1202" t="str">
            <v>ace.pis.tcn.1j</v>
          </cell>
        </row>
        <row r="1203">
          <cell r="M1203" t="str">
            <v/>
          </cell>
        </row>
        <row r="1204">
          <cell r="M1204" t="str">
            <v>ACB (louças, metais e acessórios)</v>
          </cell>
        </row>
        <row r="1205">
          <cell r="M1205" t="str">
            <v>TORNEIRA LAV MESA</v>
          </cell>
        </row>
        <row r="1206">
          <cell r="M1206" t="str">
            <v>DECA</v>
          </cell>
        </row>
        <row r="1207">
          <cell r="M1207" t="str">
            <v>acb.met.tlm.DEC1</v>
          </cell>
        </row>
        <row r="1208">
          <cell r="M1208" t="str">
            <v>acb.met.tlm.2</v>
          </cell>
        </row>
        <row r="1209">
          <cell r="M1209" t="str">
            <v>acb.met.tlm.3</v>
          </cell>
        </row>
        <row r="1210">
          <cell r="M1210" t="str">
            <v>DOCOL</v>
          </cell>
        </row>
        <row r="1211">
          <cell r="M1211" t="str">
            <v/>
          </cell>
        </row>
        <row r="1212">
          <cell r="M1212" t="str">
            <v>TORNEIRA LAV PAREDE</v>
          </cell>
        </row>
        <row r="1213">
          <cell r="M1213" t="str">
            <v>DECA</v>
          </cell>
        </row>
        <row r="1214">
          <cell r="M1214" t="str">
            <v>acb.met.tlp.1</v>
          </cell>
        </row>
        <row r="1215">
          <cell r="M1215" t="str">
            <v>acb.met.tlp.dclk1</v>
          </cell>
        </row>
        <row r="1216">
          <cell r="M1216" t="str">
            <v>TORNEIRA PIA MESA</v>
          </cell>
        </row>
        <row r="1217">
          <cell r="M1217" t="str">
            <v>DECA</v>
          </cell>
        </row>
        <row r="1218">
          <cell r="M1218" t="str">
            <v>acb.met.tpm.1</v>
          </cell>
        </row>
        <row r="1219">
          <cell r="M1219" t="str">
            <v>acb.met.tpm.dclk1</v>
          </cell>
        </row>
        <row r="1220">
          <cell r="M1220" t="str">
            <v>TORNEIRA PIA PAREDE</v>
          </cell>
        </row>
        <row r="1221">
          <cell r="M1221" t="str">
            <v/>
          </cell>
        </row>
        <row r="1222">
          <cell r="M1222" t="str">
            <v>TORNEIRA TANQUE PAREDE</v>
          </cell>
        </row>
        <row r="1223">
          <cell r="M1223" t="str">
            <v>DECA</v>
          </cell>
        </row>
        <row r="1224">
          <cell r="M1224" t="str">
            <v>acb.met.tta.1</v>
          </cell>
        </row>
        <row r="1225">
          <cell r="M1225" t="str">
            <v>MONOCOMANDO LAV MESA</v>
          </cell>
        </row>
        <row r="1226">
          <cell r="M1226" t="str">
            <v>DECA</v>
          </cell>
        </row>
        <row r="1227">
          <cell r="M1227" t="str">
            <v>acb.met.mlm.DECUNIC1</v>
          </cell>
        </row>
        <row r="1228">
          <cell r="M1228" t="str">
            <v>acb.met.mlm.DECLEV1</v>
          </cell>
        </row>
        <row r="1229">
          <cell r="M1229" t="str">
            <v>MONOCOMANDO LAV PAREDE</v>
          </cell>
        </row>
        <row r="1230">
          <cell r="M1230" t="str">
            <v>DECA</v>
          </cell>
        </row>
        <row r="1231">
          <cell r="M1231" t="str">
            <v/>
          </cell>
        </row>
        <row r="1232">
          <cell r="M1232" t="str">
            <v>MONOCOMANDO PIA MESA</v>
          </cell>
        </row>
        <row r="1233">
          <cell r="M1233" t="str">
            <v>DECA</v>
          </cell>
        </row>
        <row r="1234">
          <cell r="M1234" t="str">
            <v>acb.met.mpm.DEC1</v>
          </cell>
        </row>
        <row r="1235">
          <cell r="M1235" t="str">
            <v>acb.met.mpm.DECSPI1</v>
          </cell>
        </row>
        <row r="1236">
          <cell r="M1236" t="str">
            <v>MONOCOMANDO PIA PAREDE</v>
          </cell>
        </row>
        <row r="1237">
          <cell r="M1237" t="str">
            <v>DECA</v>
          </cell>
        </row>
        <row r="1238">
          <cell r="M1238" t="str">
            <v/>
          </cell>
        </row>
        <row r="1239">
          <cell r="M1239" t="str">
            <v>DUCHA HIGIÊNICA</v>
          </cell>
        </row>
        <row r="1240">
          <cell r="M1240" t="str">
            <v>DECA</v>
          </cell>
        </row>
        <row r="1241">
          <cell r="M1241" t="str">
            <v>acb.met.duc.1</v>
          </cell>
        </row>
        <row r="1242">
          <cell r="M1242" t="str">
            <v>acb.met.duc.2</v>
          </cell>
        </row>
        <row r="1243">
          <cell r="M1243" t="str">
            <v>acb.met.duc.3</v>
          </cell>
        </row>
        <row r="1244">
          <cell r="M1244" t="str">
            <v>acb.met.duc.4</v>
          </cell>
        </row>
        <row r="1245">
          <cell r="M1245" t="str">
            <v>acb.met.duc.5</v>
          </cell>
        </row>
        <row r="1246">
          <cell r="M1246" t="str">
            <v>acb.met.dusrg.DEC1</v>
          </cell>
        </row>
        <row r="1247">
          <cell r="M1247" t="str">
            <v>CUBA LAV SEMI ENCAIXE</v>
          </cell>
        </row>
        <row r="1248">
          <cell r="M1248" t="str">
            <v>DECA</v>
          </cell>
        </row>
        <row r="1249">
          <cell r="M1249" t="str">
            <v>acb.cub.scx.1</v>
          </cell>
        </row>
        <row r="1250">
          <cell r="M1250" t="str">
            <v>CUBA LAV EMBUTIR</v>
          </cell>
        </row>
        <row r="1251">
          <cell r="M1251" t="str">
            <v>DECA</v>
          </cell>
        </row>
        <row r="1252">
          <cell r="M1252" t="str">
            <v>acb.cub.emb.DECRED1</v>
          </cell>
        </row>
        <row r="1253">
          <cell r="M1253" t="str">
            <v>acb.cub.emb.DECOVA1</v>
          </cell>
        </row>
        <row r="1254">
          <cell r="M1254" t="str">
            <v>CUBA LAV SOBREPOR</v>
          </cell>
        </row>
        <row r="1255">
          <cell r="M1255" t="str">
            <v>DECA</v>
          </cell>
        </row>
        <row r="1256">
          <cell r="M1256" t="str">
            <v>acb.cub.sbp.1</v>
          </cell>
        </row>
        <row r="1257">
          <cell r="M1257" t="str">
            <v/>
          </cell>
        </row>
        <row r="1258">
          <cell r="M1258" t="str">
            <v>CUBA LAV APOIO</v>
          </cell>
        </row>
        <row r="1259">
          <cell r="M1259" t="str">
            <v>DECA</v>
          </cell>
        </row>
        <row r="1260">
          <cell r="M1260" t="str">
            <v>acb.cub.apo.1a</v>
          </cell>
        </row>
        <row r="1261">
          <cell r="M1261" t="str">
            <v>acb.cub.apo.1b</v>
          </cell>
        </row>
        <row r="1262">
          <cell r="M1262" t="str">
            <v>acb.cub.apo.1c</v>
          </cell>
        </row>
        <row r="1263">
          <cell r="M1263" t="str">
            <v>acb.cub.apo.1d</v>
          </cell>
        </row>
        <row r="1264">
          <cell r="M1264" t="str">
            <v>acb.cub.apo.1e</v>
          </cell>
        </row>
        <row r="1265">
          <cell r="M1265" t="str">
            <v>acb.cub.apo.1f</v>
          </cell>
        </row>
        <row r="1266">
          <cell r="M1266" t="str">
            <v>acb.cub.apo.dccu1</v>
          </cell>
        </row>
        <row r="1267">
          <cell r="M1267" t="str">
            <v>CUBA LAV SUSPENSO</v>
          </cell>
        </row>
        <row r="1268">
          <cell r="M1268" t="str">
            <v>DECA</v>
          </cell>
        </row>
        <row r="1269">
          <cell r="M1269" t="str">
            <v>acb.cub.sus.DECQUA1</v>
          </cell>
        </row>
        <row r="1270">
          <cell r="M1270" t="str">
            <v>CUBA COZINHA</v>
          </cell>
        </row>
        <row r="1271">
          <cell r="M1271" t="str">
            <v>MEKAL</v>
          </cell>
        </row>
        <row r="1272">
          <cell r="M1272" t="str">
            <v>acb.cub.pia.MK1</v>
          </cell>
        </row>
        <row r="1273">
          <cell r="M1273" t="str">
            <v>acb.cub.pia.MK2</v>
          </cell>
        </row>
        <row r="1274">
          <cell r="M1274" t="str">
            <v>acb.cub.pia.MK3</v>
          </cell>
        </row>
        <row r="1275">
          <cell r="M1275" t="str">
            <v>FRANKE</v>
          </cell>
        </row>
        <row r="1276">
          <cell r="M1276" t="str">
            <v>acb.cub.pia.3</v>
          </cell>
        </row>
        <row r="1277">
          <cell r="M1277" t="str">
            <v>acb.cub.pia.4</v>
          </cell>
        </row>
        <row r="1278">
          <cell r="M1278" t="str">
            <v>acb.cub.pia.5</v>
          </cell>
        </row>
        <row r="1279">
          <cell r="M1279" t="str">
            <v>TANQUE LOUÇA</v>
          </cell>
        </row>
        <row r="1280">
          <cell r="M1280" t="str">
            <v>DECA</v>
          </cell>
        </row>
        <row r="1281">
          <cell r="M1281" t="str">
            <v>acb.tan.tan.1</v>
          </cell>
        </row>
        <row r="1282">
          <cell r="M1282" t="str">
            <v>COLUNA TANQUE</v>
          </cell>
        </row>
        <row r="1283">
          <cell r="M1283" t="str">
            <v>DECA</v>
          </cell>
        </row>
        <row r="1284">
          <cell r="M1284" t="str">
            <v>acb.tan.col.1</v>
          </cell>
        </row>
        <row r="1285">
          <cell r="M1285" t="str">
            <v>TANQUE INOX</v>
          </cell>
        </row>
        <row r="1286">
          <cell r="M1286" t="str">
            <v>FRANKE</v>
          </cell>
        </row>
        <row r="1287">
          <cell r="M1287" t="str">
            <v>acb.tan.sbp.FRAINX1</v>
          </cell>
        </row>
        <row r="1288">
          <cell r="M1288" t="str">
            <v>LAVATÓRIO LOUÇA</v>
          </cell>
        </row>
        <row r="1289">
          <cell r="M1289" t="str">
            <v>DECA</v>
          </cell>
        </row>
        <row r="1290">
          <cell r="M1290" t="str">
            <v>acb.lav.lav.1</v>
          </cell>
        </row>
        <row r="1291">
          <cell r="M1291" t="str">
            <v>acb.lav.lav.2</v>
          </cell>
        </row>
        <row r="1292">
          <cell r="M1292" t="str">
            <v>acb.lav.lav.DEC3</v>
          </cell>
        </row>
        <row r="1293">
          <cell r="M1293" t="str">
            <v>COLUNA LAVATÓRIO</v>
          </cell>
        </row>
        <row r="1294">
          <cell r="M1294" t="str">
            <v>DECA</v>
          </cell>
        </row>
        <row r="1295">
          <cell r="M1295" t="str">
            <v>acb.lav.col.1</v>
          </cell>
        </row>
        <row r="1296">
          <cell r="M1296" t="str">
            <v>acb.lav.col.DEC2</v>
          </cell>
        </row>
        <row r="1297">
          <cell r="M1297" t="str">
            <v>VÁLVULA LAV</v>
          </cell>
        </row>
        <row r="1298">
          <cell r="M1298" t="str">
            <v>DECA</v>
          </cell>
        </row>
        <row r="1299">
          <cell r="M1299" t="str">
            <v>acb.val.lav.1</v>
          </cell>
        </row>
        <row r="1300">
          <cell r="M1300" t="str">
            <v>acb.val.lav.2</v>
          </cell>
        </row>
        <row r="1301">
          <cell r="M1301" t="str">
            <v>VÁLVULA PIA</v>
          </cell>
        </row>
        <row r="1302">
          <cell r="M1302" t="str">
            <v>DECA</v>
          </cell>
        </row>
        <row r="1303">
          <cell r="M1303" t="str">
            <v>acb.val.pia.1</v>
          </cell>
        </row>
        <row r="1304">
          <cell r="M1304" t="str">
            <v>VÁLVULA TANQUE</v>
          </cell>
        </row>
        <row r="1305">
          <cell r="M1305" t="str">
            <v>DECA</v>
          </cell>
        </row>
        <row r="1306">
          <cell r="M1306" t="str">
            <v>acb.val.tan.1</v>
          </cell>
        </row>
        <row r="1307">
          <cell r="M1307" t="str">
            <v>LADRÃO C/ MISTURADOR</v>
          </cell>
        </row>
        <row r="1308">
          <cell r="M1308" t="str">
            <v>STEVES</v>
          </cell>
        </row>
        <row r="1309">
          <cell r="M1309" t="str">
            <v>acb.lad.ban.1</v>
          </cell>
        </row>
        <row r="1310">
          <cell r="M1310" t="str">
            <v>SIFÃO LAV</v>
          </cell>
        </row>
        <row r="1311">
          <cell r="M1311" t="str">
            <v>DECA</v>
          </cell>
        </row>
        <row r="1312">
          <cell r="M1312" t="str">
            <v>acb.sif.lav.1</v>
          </cell>
        </row>
        <row r="1313">
          <cell r="M1313" t="str">
            <v>SIFÃO PIA/TANQUE</v>
          </cell>
        </row>
        <row r="1314">
          <cell r="M1314" t="str">
            <v>DECA</v>
          </cell>
        </row>
        <row r="1315">
          <cell r="M1315" t="str">
            <v>acb.sif.pia.1</v>
          </cell>
        </row>
        <row r="1316">
          <cell r="M1316" t="str">
            <v>ACAB REG 3/4"</v>
          </cell>
        </row>
        <row r="1317">
          <cell r="M1317" t="str">
            <v>DECA</v>
          </cell>
        </row>
        <row r="1318">
          <cell r="M1318" t="str">
            <v>acb.reg.034.dcizp1</v>
          </cell>
        </row>
        <row r="1319">
          <cell r="M1319" t="str">
            <v>acb.reg.034.dciz1</v>
          </cell>
        </row>
        <row r="1320">
          <cell r="M1320" t="str">
            <v>acb.reg.034.dcun1</v>
          </cell>
        </row>
        <row r="1321">
          <cell r="M1321" t="str">
            <v>acb.reg.034.4</v>
          </cell>
        </row>
        <row r="1322">
          <cell r="M1322" t="str">
            <v>acb.reg.034.dclk1</v>
          </cell>
        </row>
        <row r="1323">
          <cell r="M1323" t="str">
            <v>ACAB REG 1"</v>
          </cell>
        </row>
        <row r="1324">
          <cell r="M1324" t="str">
            <v>DECA</v>
          </cell>
        </row>
        <row r="1325">
          <cell r="M1325" t="str">
            <v>acb.reg.100.1</v>
          </cell>
        </row>
        <row r="1326">
          <cell r="M1326" t="str">
            <v>acb.reg.100.2</v>
          </cell>
        </row>
        <row r="1327">
          <cell r="M1327" t="str">
            <v>ACAB REG 1 1/4"</v>
          </cell>
        </row>
        <row r="1328">
          <cell r="M1328" t="str">
            <v>DECA</v>
          </cell>
        </row>
        <row r="1329">
          <cell r="M1329" t="str">
            <v>acb.reg.114.1</v>
          </cell>
        </row>
        <row r="1330">
          <cell r="M1330" t="str">
            <v>acb.reg.114.2</v>
          </cell>
        </row>
        <row r="1331">
          <cell r="M1331" t="str">
            <v>ACAB REG 1 1/2"</v>
          </cell>
        </row>
        <row r="1332">
          <cell r="M1332" t="str">
            <v>DECA</v>
          </cell>
        </row>
        <row r="1333">
          <cell r="M1333" t="str">
            <v>acb.reg.112.1</v>
          </cell>
        </row>
        <row r="1334">
          <cell r="M1334" t="str">
            <v>acb.reg.112.2</v>
          </cell>
        </row>
        <row r="1335">
          <cell r="M1335" t="str">
            <v>ACAB MONOC CHUVEIRO</v>
          </cell>
        </row>
        <row r="1336">
          <cell r="M1336" t="str">
            <v>DECA</v>
          </cell>
        </row>
        <row r="1337">
          <cell r="M1337" t="str">
            <v>acb.mon.chu.DECUNC1</v>
          </cell>
        </row>
        <row r="1338">
          <cell r="M1338" t="str">
            <v>ACAB MONOC DUCHA</v>
          </cell>
        </row>
        <row r="1339">
          <cell r="M1339" t="str">
            <v>DECA</v>
          </cell>
        </row>
        <row r="1340">
          <cell r="M1340" t="str">
            <v>acb.mon.dch.DECUNC1</v>
          </cell>
        </row>
        <row r="1341">
          <cell r="M1341" t="str">
            <v>VÁLVULA DESCARGA</v>
          </cell>
        </row>
        <row r="1342">
          <cell r="M1342" t="str">
            <v>DECA</v>
          </cell>
        </row>
        <row r="1343">
          <cell r="M1343" t="str">
            <v>acb.val.112.1</v>
          </cell>
        </row>
        <row r="1344">
          <cell r="M1344" t="str">
            <v>acb.val.112.2</v>
          </cell>
        </row>
        <row r="1345">
          <cell r="M1345" t="str">
            <v>acb.val.112.3</v>
          </cell>
        </row>
        <row r="1346">
          <cell r="M1346" t="str">
            <v>BACIA CX ACOPL SD HOR</v>
          </cell>
        </row>
        <row r="1347">
          <cell r="M1347" t="str">
            <v>DECA</v>
          </cell>
        </row>
        <row r="1348">
          <cell r="M1348" t="str">
            <v>acb.vas.bhz.1</v>
          </cell>
        </row>
        <row r="1349">
          <cell r="M1349" t="str">
            <v>BACIA CX ACOPL SD NOR</v>
          </cell>
        </row>
        <row r="1350">
          <cell r="M1350" t="str">
            <v>DECA</v>
          </cell>
        </row>
        <row r="1351">
          <cell r="M1351" t="str">
            <v>acb.vas.bac.1</v>
          </cell>
        </row>
        <row r="1352">
          <cell r="M1352" t="str">
            <v>acb.vas.bac.DECMC1</v>
          </cell>
        </row>
        <row r="1353">
          <cell r="M1353" t="str">
            <v>acb.vas.bac.DECVOG1</v>
          </cell>
        </row>
        <row r="1354">
          <cell r="M1354" t="str">
            <v>CX ACOPLADA</v>
          </cell>
        </row>
        <row r="1355">
          <cell r="M1355" t="str">
            <v>DECA</v>
          </cell>
        </row>
        <row r="1356">
          <cell r="M1356" t="str">
            <v>acb.vas.cax.1</v>
          </cell>
        </row>
        <row r="1357">
          <cell r="M1357" t="str">
            <v>acb.vas.cax.2</v>
          </cell>
        </row>
        <row r="1358">
          <cell r="M1358" t="str">
            <v>acb.vas.cax.DECMC1</v>
          </cell>
        </row>
        <row r="1359">
          <cell r="M1359" t="str">
            <v>acb.vas.cax.DECVOG1</v>
          </cell>
        </row>
        <row r="1360">
          <cell r="M1360" t="str">
            <v>BACIA CONV. SD NOR</v>
          </cell>
        </row>
        <row r="1361">
          <cell r="M1361" t="str">
            <v>DECA</v>
          </cell>
        </row>
        <row r="1362">
          <cell r="M1362" t="str">
            <v>acb.vas.ban.1</v>
          </cell>
        </row>
        <row r="1363">
          <cell r="M1363" t="str">
            <v>ASSENTO P/ VASO</v>
          </cell>
        </row>
        <row r="1364">
          <cell r="M1364" t="str">
            <v>DECA</v>
          </cell>
        </row>
        <row r="1365">
          <cell r="M1365" t="str">
            <v>acb.vas.ass.1</v>
          </cell>
        </row>
        <row r="1366">
          <cell r="M1366" t="str">
            <v>acb.vas.ass.2</v>
          </cell>
        </row>
        <row r="1367">
          <cell r="M1367" t="str">
            <v>acb.vas.ass.3</v>
          </cell>
        </row>
        <row r="1368">
          <cell r="M1368" t="str">
            <v>acb.vas.ass.4</v>
          </cell>
        </row>
        <row r="1369">
          <cell r="M1369" t="str">
            <v>acb.vas.ass.DECMC1</v>
          </cell>
        </row>
        <row r="1370">
          <cell r="M1370" t="str">
            <v>CABIDE</v>
          </cell>
        </row>
        <row r="1371">
          <cell r="M1371" t="str">
            <v>DECA</v>
          </cell>
        </row>
        <row r="1372">
          <cell r="M1372" t="str">
            <v>acb.ace.cab.1</v>
          </cell>
        </row>
        <row r="1373">
          <cell r="M1373" t="str">
            <v>acb.ace.cab.2</v>
          </cell>
        </row>
        <row r="1374">
          <cell r="M1374" t="str">
            <v>acb.ace.cab.3</v>
          </cell>
        </row>
        <row r="1375">
          <cell r="M1375" t="str">
            <v>PORTA-TOALHA</v>
          </cell>
        </row>
        <row r="1376">
          <cell r="M1376" t="str">
            <v>DECA</v>
          </cell>
        </row>
        <row r="1377">
          <cell r="M1377" t="str">
            <v>acb.ace.toa.1</v>
          </cell>
        </row>
        <row r="1378">
          <cell r="M1378" t="str">
            <v>PAPELEIRA</v>
          </cell>
        </row>
        <row r="1379">
          <cell r="M1379" t="str">
            <v>DECA</v>
          </cell>
        </row>
        <row r="1380">
          <cell r="M1380" t="str">
            <v>acb.ace.pap.1</v>
          </cell>
        </row>
        <row r="1381">
          <cell r="M1381" t="str">
            <v>acb.ace.pap.2</v>
          </cell>
        </row>
        <row r="1382">
          <cell r="M1382" t="str">
            <v>SABONETEIRA</v>
          </cell>
        </row>
        <row r="1383">
          <cell r="M1383" t="str">
            <v>DECA</v>
          </cell>
        </row>
        <row r="1384">
          <cell r="M1384" t="str">
            <v>acb.ace.sab.1</v>
          </cell>
        </row>
        <row r="1385">
          <cell r="M1385" t="str">
            <v>KIT FIXAÇÃO BACIA</v>
          </cell>
        </row>
        <row r="1386">
          <cell r="M1386" t="str">
            <v>DECA</v>
          </cell>
        </row>
        <row r="1387">
          <cell r="M1387" t="str">
            <v>acb.kit.fix.dc1</v>
          </cell>
        </row>
        <row r="1388">
          <cell r="M1388" t="str">
            <v>KIT FIXAÇÃO TANQUE</v>
          </cell>
        </row>
        <row r="1389">
          <cell r="M1389" t="str">
            <v>acb.vas.acs.1</v>
          </cell>
        </row>
        <row r="1390">
          <cell r="M1390" t="str">
            <v>acb.tan.acs.fix1</v>
          </cell>
        </row>
        <row r="1391">
          <cell r="M1391" t="str">
            <v>ENGATE FLEXÍVEL</v>
          </cell>
        </row>
        <row r="1392">
          <cell r="M1392" t="str">
            <v>acb.eng.flx.1</v>
          </cell>
        </row>
        <row r="1393">
          <cell r="M1393" t="str">
            <v>BARRA APOIO PNE</v>
          </cell>
        </row>
        <row r="1394">
          <cell r="M1394" t="str">
            <v/>
          </cell>
        </row>
        <row r="1395">
          <cell r="M1395" t="str">
            <v>TUBO DE LIGAÇÃO</v>
          </cell>
        </row>
        <row r="1396">
          <cell r="M1396" t="str">
            <v>acb.tub.lig.1</v>
          </cell>
        </row>
        <row r="1397">
          <cell r="M1397" t="str">
            <v>BANHEIRAS</v>
          </cell>
        </row>
        <row r="1398">
          <cell r="M1398" t="str">
            <v>JACUZZI</v>
          </cell>
        </row>
        <row r="1399">
          <cell r="M1399" t="str">
            <v>acb.eqp.ban.1</v>
          </cell>
        </row>
        <row r="1400">
          <cell r="M1400" t="str">
            <v>CHUVEIROS</v>
          </cell>
        </row>
        <row r="1401">
          <cell r="M1401" t="str">
            <v>EXTERNO</v>
          </cell>
        </row>
        <row r="1402">
          <cell r="M1402" t="str">
            <v>acb.chu.tet.1</v>
          </cell>
        </row>
        <row r="1403">
          <cell r="M1403" t="str">
            <v>INTERNO</v>
          </cell>
        </row>
        <row r="1404">
          <cell r="M1404" t="str">
            <v>acb.chu.DEC.ACQ1</v>
          </cell>
        </row>
        <row r="1405">
          <cell r="M1405" t="str">
            <v>ACABAMENTOS (pedras)</v>
          </cell>
        </row>
        <row r="1406">
          <cell r="M1406" t="str">
            <v>GRANITOS</v>
          </cell>
        </row>
        <row r="1407">
          <cell r="M1407" t="str">
            <v>PRETO SÃO GABRIEL</v>
          </cell>
        </row>
        <row r="1408">
          <cell r="M1408" t="str">
            <v>acb.gra.psg.40x40</v>
          </cell>
        </row>
        <row r="1409">
          <cell r="M1409" t="str">
            <v>acb.gra.psg.75x75</v>
          </cell>
        </row>
        <row r="1410">
          <cell r="M1410" t="str">
            <v>acb.pis.sol.psg15</v>
          </cell>
        </row>
        <row r="1411">
          <cell r="M1411" t="str">
            <v>acb.hsi.bgr.1</v>
          </cell>
        </row>
        <row r="1412">
          <cell r="M1412" t="str">
            <v>acb.hsi.be1.1</v>
          </cell>
        </row>
        <row r="1413">
          <cell r="M1413" t="str">
            <v>acb.hsi.be2.1</v>
          </cell>
        </row>
        <row r="1414">
          <cell r="M1414" t="str">
            <v>acb.hsi.bdr.1</v>
          </cell>
        </row>
        <row r="1415">
          <cell r="M1415" t="str">
            <v>acb.hsi.bsr.1</v>
          </cell>
        </row>
        <row r="1416">
          <cell r="M1416" t="str">
            <v>acb.hsi.sai.10</v>
          </cell>
        </row>
        <row r="1417">
          <cell r="M1417" t="str">
            <v>acb.hsi.sai.20</v>
          </cell>
        </row>
        <row r="1418">
          <cell r="M1418" t="str">
            <v>BRANCO SIENA</v>
          </cell>
        </row>
        <row r="1419">
          <cell r="M1419" t="str">
            <v>acb.gra.brs.50x100</v>
          </cell>
        </row>
        <row r="1420">
          <cell r="M1420" t="str">
            <v>QUARTZITO</v>
          </cell>
        </row>
        <row r="1421">
          <cell r="M1421" t="str">
            <v>CINZA ABSOLUTO</v>
          </cell>
        </row>
        <row r="1422">
          <cell r="M1422" t="str">
            <v>acb.qua.rev.cza</v>
          </cell>
        </row>
        <row r="1423">
          <cell r="M1423" t="str">
            <v>acb.hsi.rdbp.cza16</v>
          </cell>
        </row>
        <row r="1424">
          <cell r="M1424" t="str">
            <v>MÁRMORES</v>
          </cell>
        </row>
        <row r="1425">
          <cell r="M1425" t="str">
            <v>BEGE BAHIA</v>
          </cell>
        </row>
        <row r="1426">
          <cell r="M1426" t="str">
            <v>acb.mar.bgb.40x40</v>
          </cell>
        </row>
        <row r="1427">
          <cell r="M1427" t="str">
            <v>acb.abrbgb.pol(m2)</v>
          </cell>
        </row>
        <row r="1428">
          <cell r="M1428" t="str">
            <v>acb.</v>
          </cell>
        </row>
        <row r="1429">
          <cell r="M1429" t="str">
            <v>acb.hsi.</v>
          </cell>
        </row>
        <row r="1430">
          <cell r="M1430" t="str">
            <v>BRANCO ESPECIAL</v>
          </cell>
        </row>
        <row r="1431">
          <cell r="M1431" t="str">
            <v>acb.hsi.bre.1</v>
          </cell>
        </row>
        <row r="1432">
          <cell r="M1432" t="str">
            <v>acb.hsi.bre.rdb10</v>
          </cell>
        </row>
        <row r="1433">
          <cell r="M1433" t="str">
            <v>acb.hsi.bdr.1</v>
          </cell>
        </row>
        <row r="1434">
          <cell r="M1434" t="str">
            <v>acb.pis.sol.bre15</v>
          </cell>
        </row>
        <row r="1435">
          <cell r="M1435" t="str">
            <v>TRAVERTINO ROMANO</v>
          </cell>
        </row>
        <row r="1436">
          <cell r="M1436" t="str">
            <v>acb.hsi.tvr.1</v>
          </cell>
        </row>
        <row r="1437">
          <cell r="M1437" t="str">
            <v>TRAVERTINO NAVONA</v>
          </cell>
        </row>
        <row r="1438">
          <cell r="M1438" t="str">
            <v>acb.mar.tvn.bru(m2)</v>
          </cell>
        </row>
        <row r="1439">
          <cell r="M1439" t="str">
            <v>SERV. DIVERSOS</v>
          </cell>
        </row>
        <row r="1440">
          <cell r="M1440" t="str">
            <v>acb.hsi.fcu.1</v>
          </cell>
        </row>
        <row r="1441">
          <cell r="M1441" t="str">
            <v>acb.hsi.fto.1</v>
          </cell>
        </row>
        <row r="1442">
          <cell r="M1442" t="str">
            <v>acb.hsi.pol.1</v>
          </cell>
        </row>
        <row r="1443">
          <cell r="M1443" t="str">
            <v>acb.hsi.pol.2</v>
          </cell>
        </row>
        <row r="1444">
          <cell r="M1444" t="str">
            <v>acb.hsi.meq.1</v>
          </cell>
        </row>
        <row r="1445">
          <cell r="M1445" t="str">
            <v>acb.hsi.meq.2</v>
          </cell>
        </row>
        <row r="1446">
          <cell r="M1446" t="str">
            <v>acb.hsi.col.1</v>
          </cell>
        </row>
        <row r="1447">
          <cell r="M1447" t="str">
            <v>acb.hsi.col.2</v>
          </cell>
        </row>
        <row r="1448">
          <cell r="M1448" t="str">
            <v>acb.hsi.bol.1</v>
          </cell>
        </row>
        <row r="1449">
          <cell r="M1449" t="str">
            <v>acb.hsi.lev.1</v>
          </cell>
        </row>
        <row r="1450">
          <cell r="M1450" t="str">
            <v>SINTÉTICOS</v>
          </cell>
        </row>
        <row r="1451">
          <cell r="M1451" t="str">
            <v>NANOGLASS</v>
          </cell>
        </row>
        <row r="1452">
          <cell r="M1452" t="str">
            <v>acb.rev.snt.ngl01a</v>
          </cell>
        </row>
        <row r="1453">
          <cell r="M1453" t="str">
            <v>acb.rev.snt.ngl01b</v>
          </cell>
        </row>
        <row r="1454">
          <cell r="M1454" t="str">
            <v>acb.rev.snt.ngl01c</v>
          </cell>
        </row>
        <row r="1455">
          <cell r="M1455" t="str">
            <v>acb.rev.snt.ngl01d</v>
          </cell>
        </row>
        <row r="1456">
          <cell r="M1456" t="str">
            <v>THECNISTONE</v>
          </cell>
        </row>
        <row r="1457">
          <cell r="M1457" t="str">
            <v>acb.rev.qtz.tch01a</v>
          </cell>
        </row>
        <row r="1458">
          <cell r="M1458" t="str">
            <v>QUARTZO STONE</v>
          </cell>
        </row>
        <row r="1459">
          <cell r="M1459" t="str">
            <v>acb.bcd.qtz.AW01</v>
          </cell>
        </row>
        <row r="1460">
          <cell r="M1460" t="str">
            <v>acb.rdb.qtz.AW10</v>
          </cell>
        </row>
        <row r="1461">
          <cell r="M1461" t="str">
            <v>acb.rdb.qtz.AW20</v>
          </cell>
        </row>
        <row r="1462">
          <cell r="M1462" t="str">
            <v>acb.acbd.qtz.AW01</v>
          </cell>
        </row>
        <row r="1463">
          <cell r="M1463" t="str">
            <v>acb.acbs.qtz.AW01</v>
          </cell>
        </row>
        <row r="1464">
          <cell r="M1464" t="str">
            <v>acb.sai.qtz.AW10</v>
          </cell>
        </row>
        <row r="1465">
          <cell r="M1465" t="str">
            <v>acb.sai.qtz.AW20</v>
          </cell>
        </row>
        <row r="1466">
          <cell r="M1466" t="str">
            <v>PEDRA QUARTZO</v>
          </cell>
        </row>
        <row r="1467">
          <cell r="M1467" t="str">
            <v>PIRENÓPOLIS</v>
          </cell>
        </row>
        <row r="1468">
          <cell r="M1468" t="str">
            <v>acb.pis.pir.f1</v>
          </cell>
        </row>
        <row r="1469">
          <cell r="M1469" t="str">
            <v>acb.pis.pir.pir1</v>
          </cell>
        </row>
        <row r="1470">
          <cell r="M1470" t="str">
            <v>MADEIRA</v>
          </cell>
        </row>
        <row r="1471">
          <cell r="M1471" t="str">
            <v>acb.pedrmad.fil.rus01</v>
          </cell>
        </row>
        <row r="1472">
          <cell r="M1472" t="str">
            <v>PEDRA PORTUGUESA</v>
          </cell>
        </row>
        <row r="1473">
          <cell r="M1473" t="str">
            <v>acb.pis.ptg.br01</v>
          </cell>
        </row>
        <row r="1474">
          <cell r="M1474" t="str">
            <v>acb.pis.mei.crd01</v>
          </cell>
        </row>
        <row r="1475">
          <cell r="M1475" t="str">
            <v>PEDRA VULCÂNICA</v>
          </cell>
        </row>
        <row r="1476">
          <cell r="M1476" t="str">
            <v>HIJAÚ</v>
          </cell>
        </row>
        <row r="1477">
          <cell r="M1477" t="str">
            <v>acb.rev.hij.10x10 L</v>
          </cell>
        </row>
        <row r="1478">
          <cell r="M1478" t="str">
            <v>ACABAMENTOS (pintura)</v>
          </cell>
        </row>
        <row r="1479">
          <cell r="M1479" t="str">
            <v>LIXAS</v>
          </cell>
        </row>
        <row r="1480">
          <cell r="M1480" t="str">
            <v>acb.pnt.lxmet.100</v>
          </cell>
        </row>
        <row r="1481">
          <cell r="M1481" t="str">
            <v>acb.pnt.lxmad.100</v>
          </cell>
        </row>
        <row r="1482">
          <cell r="M1482" t="str">
            <v>acb.dlx.4".g60</v>
          </cell>
        </row>
        <row r="1483">
          <cell r="M1483" t="str">
            <v>acb.dlx.7".g36</v>
          </cell>
        </row>
        <row r="1484">
          <cell r="M1484" t="str">
            <v>acb.dlx.7".g100</v>
          </cell>
        </row>
        <row r="1485">
          <cell r="M1485" t="str">
            <v>MASSA</v>
          </cell>
        </row>
        <row r="1486">
          <cell r="M1486" t="str">
            <v>acb.pnt.mss.1</v>
          </cell>
        </row>
        <row r="1487">
          <cell r="M1487" t="str">
            <v>acb.pnt.mss.2</v>
          </cell>
        </row>
        <row r="1488">
          <cell r="M1488" t="str">
            <v>FUNDO</v>
          </cell>
        </row>
        <row r="1489">
          <cell r="M1489" t="str">
            <v>acb.pnt.sel.1</v>
          </cell>
        </row>
        <row r="1490">
          <cell r="M1490" t="str">
            <v>acb.pnt.sel.2</v>
          </cell>
        </row>
        <row r="1491">
          <cell r="M1491" t="str">
            <v>acb.pnt.gss.1</v>
          </cell>
        </row>
        <row r="1492">
          <cell r="M1492" t="str">
            <v>SOLVENTE</v>
          </cell>
        </row>
        <row r="1493">
          <cell r="M1493" t="str">
            <v>acb.pnt.slv.1</v>
          </cell>
        </row>
        <row r="1494">
          <cell r="M1494" t="str">
            <v>acb.pnt.slv.2</v>
          </cell>
        </row>
        <row r="1495">
          <cell r="M1495" t="str">
            <v>PROTEÇÃO</v>
          </cell>
        </row>
        <row r="1496">
          <cell r="M1496" t="str">
            <v>acb.pnt.zrc.1</v>
          </cell>
        </row>
        <row r="1497">
          <cell r="M1497" t="str">
            <v>acb.pnt.pri.1</v>
          </cell>
        </row>
        <row r="1498">
          <cell r="M1498" t="str">
            <v>TINTA (PVA + ACRÍLICA)</v>
          </cell>
        </row>
        <row r="1499">
          <cell r="M1499" t="str">
            <v>acb.pnt.pva.1</v>
          </cell>
        </row>
        <row r="1500">
          <cell r="M1500" t="str">
            <v>acb.pnt.acr.1</v>
          </cell>
        </row>
        <row r="1501">
          <cell r="M1501" t="str">
            <v>TINTA (ESMALTE)</v>
          </cell>
        </row>
        <row r="1502">
          <cell r="M1502" t="str">
            <v>acb.pnt.esm.act.bra1</v>
          </cell>
        </row>
        <row r="1503">
          <cell r="M1503" t="str">
            <v>VERNIZ P/ PISO</v>
          </cell>
        </row>
        <row r="1504">
          <cell r="M1504" t="str">
            <v>SINTECO</v>
          </cell>
        </row>
        <row r="1505">
          <cell r="M1505" t="str">
            <v>acb.vnz.stk.fo1</v>
          </cell>
        </row>
        <row r="1506">
          <cell r="M1506" t="str">
            <v>acb.vnz.stk.ab1</v>
          </cell>
        </row>
        <row r="1507">
          <cell r="M1507" t="str">
            <v>acb.vnz.stk.sb1</v>
          </cell>
        </row>
        <row r="1508">
          <cell r="M1508" t="str">
            <v>VERNIZES</v>
          </cell>
        </row>
        <row r="1509">
          <cell r="M1509" t="str">
            <v>CETOL</v>
          </cell>
        </row>
        <row r="1510">
          <cell r="M1510" t="str">
            <v>acb.vnz.cet.1</v>
          </cell>
        </row>
        <row r="1511">
          <cell r="M1511" t="str">
            <v>BONA</v>
          </cell>
        </row>
        <row r="1512">
          <cell r="M1512" t="str">
            <v>acb.vnz.bon.meg1</v>
          </cell>
        </row>
        <row r="1513">
          <cell r="M1513" t="str">
            <v>acb.vnz.bon.</v>
          </cell>
        </row>
        <row r="1514">
          <cell r="M1514" t="str">
            <v>ACABAMENTOS (elétricos)</v>
          </cell>
        </row>
        <row r="1515">
          <cell r="M1515" t="str">
            <v>TOMADAS E INTERRUPTORES</v>
          </cell>
        </row>
        <row r="1516">
          <cell r="M1516" t="str">
            <v>PIALPLUS</v>
          </cell>
        </row>
        <row r="1517">
          <cell r="M1517" t="str">
            <v>acb.ele.sup.1a</v>
          </cell>
        </row>
        <row r="1518">
          <cell r="M1518" t="str">
            <v>acb.ele.sup.2</v>
          </cell>
        </row>
        <row r="1519">
          <cell r="M1519" t="str">
            <v>acb.ele.mdt.1</v>
          </cell>
        </row>
        <row r="1520">
          <cell r="M1520" t="str">
            <v>acb.ele.mis.1</v>
          </cell>
        </row>
        <row r="1521">
          <cell r="M1521" t="str">
            <v>acb.ele.mip.1</v>
          </cell>
        </row>
        <row r="1522">
          <cell r="M1522" t="str">
            <v>acb.ele.mii.1</v>
          </cell>
        </row>
        <row r="1523">
          <cell r="M1523" t="str">
            <v>acb.ele.mid.1</v>
          </cell>
        </row>
        <row r="1524">
          <cell r="M1524" t="str">
            <v>acb.ele.mtv.1</v>
          </cell>
        </row>
        <row r="1525">
          <cell r="M1525" t="str">
            <v>acb.ele.mte.1</v>
          </cell>
        </row>
        <row r="1526">
          <cell r="M1526" t="str">
            <v>acb.ele.mdd.1</v>
          </cell>
        </row>
        <row r="1527">
          <cell r="M1527" t="str">
            <v>acb.ele.mcg.1</v>
          </cell>
        </row>
        <row r="1528">
          <cell r="M1528" t="str">
            <v>acb.ele.mfu.1</v>
          </cell>
        </row>
        <row r="1529">
          <cell r="M1529" t="str">
            <v>acb.ele.plc.1</v>
          </cell>
        </row>
        <row r="1530">
          <cell r="M1530" t="str">
            <v>acb.ele.plc.2</v>
          </cell>
        </row>
        <row r="1531">
          <cell r="M1531" t="str">
            <v>acb.ele.plc.3</v>
          </cell>
        </row>
        <row r="1532">
          <cell r="M1532" t="str">
            <v>acb.ele.plc.4</v>
          </cell>
        </row>
        <row r="1533">
          <cell r="M1533" t="str">
            <v>acb.ele.cxp.1</v>
          </cell>
        </row>
        <row r="1534">
          <cell r="M1534" t="str">
            <v>LUMINÁRIAS</v>
          </cell>
        </row>
        <row r="1535">
          <cell r="M1535" t="str">
            <v>acb.lum.pdt.1</v>
          </cell>
        </row>
        <row r="1536">
          <cell r="M1536" t="str">
            <v>acb.lum.sbp.1</v>
          </cell>
        </row>
        <row r="1537">
          <cell r="M1537" t="str">
            <v>acb.lum.sbp.2</v>
          </cell>
        </row>
        <row r="1538">
          <cell r="M1538" t="str">
            <v>acb.lum.sbp.3</v>
          </cell>
        </row>
        <row r="1539">
          <cell r="M1539" t="str">
            <v>acb.lum.emb.1</v>
          </cell>
        </row>
        <row r="1540">
          <cell r="M1540" t="str">
            <v>acb.lum.ext.1</v>
          </cell>
        </row>
        <row r="1541">
          <cell r="M1541" t="str">
            <v>ACB (FORROS)</v>
          </cell>
        </row>
        <row r="1542">
          <cell r="M1542" t="str">
            <v>GESSO</v>
          </cell>
        </row>
        <row r="1543">
          <cell r="M1543" t="str">
            <v>acb.frg.san.1</v>
          </cell>
        </row>
        <row r="1544">
          <cell r="M1544" t="str">
            <v>acb.frg.car.1</v>
          </cell>
        </row>
        <row r="1545">
          <cell r="M1545" t="str">
            <v>acb.frg.plc.1</v>
          </cell>
        </row>
        <row r="1546">
          <cell r="M1546" t="str">
            <v>PVC</v>
          </cell>
        </row>
        <row r="1547">
          <cell r="M1547" t="str">
            <v>acb.frp.pvc.1</v>
          </cell>
        </row>
        <row r="1548">
          <cell r="M1548" t="str">
            <v>PAISAGISMO</v>
          </cell>
        </row>
        <row r="1549">
          <cell r="M1549" t="str">
            <v>SUBSTRATO</v>
          </cell>
        </row>
        <row r="1550">
          <cell r="M1550" t="str">
            <v>psg.sub.ter.adub01</v>
          </cell>
        </row>
        <row r="1551">
          <cell r="M1551" t="str">
            <v>ADUBO</v>
          </cell>
        </row>
        <row r="1552">
          <cell r="M1552" t="str">
            <v>psg.adb.gad.20L</v>
          </cell>
        </row>
        <row r="1553">
          <cell r="M1553" t="str">
            <v>psg.adb.frg.20L</v>
          </cell>
        </row>
        <row r="1554">
          <cell r="M1554" t="str">
            <v>psg.adb.qui.50kg</v>
          </cell>
        </row>
        <row r="1555">
          <cell r="M1555" t="str">
            <v>ADITIVOS</v>
          </cell>
        </row>
        <row r="1556">
          <cell r="M1556" t="str">
            <v>psg.adt.cal.25kg</v>
          </cell>
        </row>
        <row r="1557">
          <cell r="M1557" t="str">
            <v>PLANTAS</v>
          </cell>
        </row>
        <row r="1558">
          <cell r="M1558" t="str">
            <v>psg.pla.arb.70</v>
          </cell>
        </row>
        <row r="1559">
          <cell r="M1559" t="str">
            <v>psg.pla.arv.100</v>
          </cell>
        </row>
        <row r="1560">
          <cell r="M1560" t="str">
            <v>psg.pla.arv.200</v>
          </cell>
        </row>
        <row r="1561">
          <cell r="M1561" t="str">
            <v>psg.pla.arv.400</v>
          </cell>
        </row>
        <row r="1562">
          <cell r="M1562" t="str">
            <v>FORRAÇÃO</v>
          </cell>
        </row>
        <row r="1563">
          <cell r="M1563" t="str">
            <v>psg.gram.esm.tpt.</v>
          </cell>
        </row>
        <row r="1564">
          <cell r="M1564" t="str">
            <v>PEDRA ORNAMENTAL</v>
          </cell>
        </row>
        <row r="1565">
          <cell r="M1565" t="str">
            <v>psg.pdr.seixo.bege.</v>
          </cell>
        </row>
        <row r="1566">
          <cell r="M1566" t="str">
            <v>COMPLEMENTOS PSG</v>
          </cell>
        </row>
        <row r="1567">
          <cell r="M1567" t="str">
            <v>psg.div.limit.15</v>
          </cell>
        </row>
        <row r="1569">
          <cell r="M1569" t="str">
            <v>EQUIPAMENTOS (locação)</v>
          </cell>
        </row>
        <row r="1570">
          <cell r="M1570" t="str">
            <v>ANDAIMES</v>
          </cell>
        </row>
        <row r="1571">
          <cell r="M1571" t="str">
            <v>eql.atu.pnl.a1</v>
          </cell>
        </row>
        <row r="1572">
          <cell r="M1572" t="str">
            <v>eql.atu.pnl.a2</v>
          </cell>
        </row>
        <row r="1573">
          <cell r="M1573" t="str">
            <v>eql.atu.pnl.a3</v>
          </cell>
        </row>
        <row r="1574">
          <cell r="M1574" t="str">
            <v>eql.atu.dgn.a1</v>
          </cell>
        </row>
        <row r="1575">
          <cell r="M1575" t="str">
            <v>eql.atu.dgn.a2</v>
          </cell>
        </row>
        <row r="1576">
          <cell r="M1576" t="str">
            <v>eql.atu.dgn.a3</v>
          </cell>
        </row>
        <row r="1577">
          <cell r="M1577" t="str">
            <v>eql.atu.pis.a1</v>
          </cell>
        </row>
        <row r="1578">
          <cell r="M1578" t="str">
            <v>eql.atu.pis.a2</v>
          </cell>
        </row>
        <row r="1579">
          <cell r="M1579" t="str">
            <v>eql.atu.pis.a3</v>
          </cell>
        </row>
        <row r="1580">
          <cell r="M1580" t="str">
            <v>eql.atu.gcp.a1</v>
          </cell>
        </row>
        <row r="1581">
          <cell r="M1581" t="str">
            <v>eql.atu.gcp.a2</v>
          </cell>
        </row>
        <row r="1582">
          <cell r="M1582" t="str">
            <v>eql.atu.gcp.a3</v>
          </cell>
        </row>
        <row r="1583">
          <cell r="M1583" t="str">
            <v>eql.atu.gcs.a1</v>
          </cell>
        </row>
        <row r="1584">
          <cell r="M1584" t="str">
            <v>eql.atu.gcs.a2</v>
          </cell>
        </row>
        <row r="1585">
          <cell r="M1585" t="str">
            <v>eql.atu.gcs.a3</v>
          </cell>
        </row>
        <row r="1586">
          <cell r="M1586" t="str">
            <v>eql.atu.brr.a1</v>
          </cell>
        </row>
        <row r="1587">
          <cell r="M1587" t="str">
            <v>eql.atu.brr.a2</v>
          </cell>
        </row>
        <row r="1588">
          <cell r="M1588" t="str">
            <v>eql.atu.brr.a3</v>
          </cell>
        </row>
        <row r="1589">
          <cell r="M1589" t="str">
            <v>eql.atu.spt.1</v>
          </cell>
        </row>
        <row r="1590">
          <cell r="M1590" t="str">
            <v>eql.atu.rdz.1</v>
          </cell>
        </row>
        <row r="1591">
          <cell r="M1591" t="str">
            <v>eql.atu.esc.1</v>
          </cell>
        </row>
        <row r="1592">
          <cell r="M1592" t="str">
            <v>eql.atu.esc.2</v>
          </cell>
        </row>
        <row r="1593">
          <cell r="M1593" t="str">
            <v>eqp.loc.afa.2</v>
          </cell>
        </row>
        <row r="1594">
          <cell r="M1594" t="str">
            <v>MARTELO ROMPEDOR</v>
          </cell>
        </row>
        <row r="1595">
          <cell r="M1595" t="str">
            <v>eql.mar.rom.1</v>
          </cell>
        </row>
        <row r="1596">
          <cell r="M1596" t="str">
            <v>eql.mar.rom.2</v>
          </cell>
        </row>
        <row r="1597">
          <cell r="M1597" t="str">
            <v>eql.mar.rom.3</v>
          </cell>
        </row>
        <row r="1598">
          <cell r="M1598" t="str">
            <v>BETONEIRA</v>
          </cell>
        </row>
        <row r="1599">
          <cell r="M1599" t="str">
            <v>eql.bet.320l.1</v>
          </cell>
        </row>
        <row r="1600">
          <cell r="M1600" t="str">
            <v>COMPACTADOR</v>
          </cell>
        </row>
        <row r="1601">
          <cell r="M1601" t="str">
            <v>eql.sap.70kg.1</v>
          </cell>
        </row>
        <row r="1602">
          <cell r="M1602" t="str">
            <v>eql.sap.70kg.2</v>
          </cell>
        </row>
        <row r="1603">
          <cell r="M1603" t="str">
            <v>eql.sap.70kg.3</v>
          </cell>
        </row>
        <row r="1604">
          <cell r="M1604" t="str">
            <v>BOMBA CONCRETO</v>
          </cell>
        </row>
        <row r="1605">
          <cell r="M1605" t="str">
            <v>eql.loc.maq.3</v>
          </cell>
        </row>
        <row r="1606">
          <cell r="M1606" t="str">
            <v>CONTAINER ENTULHO</v>
          </cell>
        </row>
        <row r="1607">
          <cell r="M1607" t="str">
            <v>eql.loc.con.1</v>
          </cell>
        </row>
        <row r="1608">
          <cell r="M1608" t="str">
            <v>PERFURAÇÃO SOLO</v>
          </cell>
        </row>
        <row r="1609">
          <cell r="M1609" t="str">
            <v>eql.fur.20/30/60.dia</v>
          </cell>
        </row>
        <row r="1610">
          <cell r="M1610" t="str">
            <v>eql.fur.20/30/60.quinz</v>
          </cell>
        </row>
        <row r="1611">
          <cell r="M1611" t="str">
            <v>eql.fur.20/30/60.mês</v>
          </cell>
        </row>
        <row r="1612">
          <cell r="M1612" t="str">
            <v>TALHA MANUAL</v>
          </cell>
        </row>
        <row r="1613">
          <cell r="M1613" t="str">
            <v>eql.tlh.man.500kg</v>
          </cell>
        </row>
        <row r="1614">
          <cell r="M1614" t="str">
            <v>FRETES</v>
          </cell>
        </row>
        <row r="1615">
          <cell r="M1615" t="str">
            <v>tra.fre.pqn.1</v>
          </cell>
        </row>
        <row r="1616">
          <cell r="M1616" t="str">
            <v>tra.fre.pqn.2</v>
          </cell>
        </row>
        <row r="1617">
          <cell r="M1617" t="str">
            <v>tra.fre.med.1</v>
          </cell>
        </row>
        <row r="1618">
          <cell r="M1618" t="str">
            <v>tra.fre.med.2</v>
          </cell>
        </row>
        <row r="1619">
          <cell r="M1619" t="str">
            <v>tra.fre.gde.1</v>
          </cell>
        </row>
        <row r="1620">
          <cell r="M1620" t="str">
            <v>tra.fre.gde.2</v>
          </cell>
        </row>
        <row r="1621">
          <cell r="M1621" t="str">
            <v>tra.fre.</v>
          </cell>
        </row>
        <row r="1622">
          <cell r="M1622" t="str">
            <v>FIM DA LISTA</v>
          </cell>
        </row>
      </sheetData>
      <sheetData sheetId="18">
        <row r="9">
          <cell r="AY9">
            <v>0</v>
          </cell>
        </row>
      </sheetData>
      <sheetData sheetId="19" refreshError="1"/>
      <sheetData sheetId="20" refreshError="1"/>
      <sheetData sheetId="21">
        <row r="69">
          <cell r="AC69">
            <v>17684.167645760001</v>
          </cell>
        </row>
      </sheetData>
      <sheetData sheetId="22">
        <row r="30">
          <cell r="AX30" t="str">
            <v>REFORMA DE APARTAMENTO</v>
          </cell>
        </row>
      </sheetData>
      <sheetData sheetId="23">
        <row r="25">
          <cell r="BW25">
            <v>0.22949268409279902</v>
          </cell>
        </row>
      </sheetData>
      <sheetData sheetId="24">
        <row r="23">
          <cell r="C23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B4" t="str">
            <v>1. MÃO DE OBRA</v>
          </cell>
        </row>
        <row r="5">
          <cell r="B5" t="str">
            <v>MOBAS</v>
          </cell>
        </row>
        <row r="6">
          <cell r="B6" t="str">
            <v>MOELE</v>
          </cell>
        </row>
        <row r="7">
          <cell r="B7" t="str">
            <v>MOHSI</v>
          </cell>
        </row>
        <row r="8">
          <cell r="B8" t="str">
            <v>MOACB</v>
          </cell>
        </row>
        <row r="9">
          <cell r="B9" t="str">
            <v>SUBTOTAIS</v>
          </cell>
        </row>
        <row r="11">
          <cell r="B11" t="str">
            <v>2. MATERIAL</v>
          </cell>
        </row>
        <row r="12">
          <cell r="B12" t="str">
            <v>MTBAS</v>
          </cell>
        </row>
        <row r="13">
          <cell r="B13" t="str">
            <v>MTSTR</v>
          </cell>
        </row>
        <row r="14">
          <cell r="B14" t="str">
            <v>MTELE</v>
          </cell>
        </row>
        <row r="15">
          <cell r="B15" t="str">
            <v>MTHSI</v>
          </cell>
        </row>
        <row r="16">
          <cell r="B16" t="str">
            <v>MTACB</v>
          </cell>
        </row>
        <row r="17">
          <cell r="B17" t="str">
            <v>MTSRR</v>
          </cell>
        </row>
        <row r="18">
          <cell r="B18" t="str">
            <v>MTMRC</v>
          </cell>
        </row>
        <row r="19">
          <cell r="B19" t="str">
            <v>SUBTOTAIS</v>
          </cell>
        </row>
        <row r="21">
          <cell r="B21" t="str">
            <v xml:space="preserve">3. EQUIPAMENTOS </v>
          </cell>
        </row>
        <row r="22">
          <cell r="B22" t="str">
            <v>EQIND</v>
          </cell>
        </row>
        <row r="23">
          <cell r="B23" t="str">
            <v>EQLOC</v>
          </cell>
        </row>
        <row r="24">
          <cell r="B24" t="str">
            <v>EQFRN</v>
          </cell>
        </row>
        <row r="25">
          <cell r="B25" t="str">
            <v>SUBTOTAIS</v>
          </cell>
        </row>
        <row r="27">
          <cell r="B27" t="str">
            <v>4. SERVIÇOS POR EMPREITADA</v>
          </cell>
        </row>
        <row r="28">
          <cell r="B28" t="str">
            <v>SVIND</v>
          </cell>
        </row>
        <row r="29">
          <cell r="B29" t="str">
            <v>EGMRC</v>
          </cell>
        </row>
        <row r="30">
          <cell r="B30" t="str">
            <v>EGSRR</v>
          </cell>
        </row>
        <row r="31">
          <cell r="B31" t="str">
            <v>EGVDR</v>
          </cell>
        </row>
        <row r="32">
          <cell r="B32" t="str">
            <v>EGESQ</v>
          </cell>
        </row>
        <row r="33">
          <cell r="B33" t="str">
            <v>EGGSS</v>
          </cell>
        </row>
        <row r="34">
          <cell r="B34" t="str">
            <v>EGFRR</v>
          </cell>
        </row>
        <row r="35">
          <cell r="B35" t="str">
            <v>EGPIS</v>
          </cell>
        </row>
        <row r="36">
          <cell r="B36" t="str">
            <v>EMOMC</v>
          </cell>
        </row>
        <row r="37">
          <cell r="B37" t="str">
            <v>EMOSR</v>
          </cell>
        </row>
        <row r="38">
          <cell r="B38" t="str">
            <v>EMOPI</v>
          </cell>
        </row>
        <row r="39">
          <cell r="B39" t="str">
            <v>SUBTOTAIS</v>
          </cell>
        </row>
        <row r="41">
          <cell r="B41" t="str">
            <v>CUSTO DIRETO</v>
          </cell>
        </row>
        <row r="43">
          <cell r="B43" t="str">
            <v>CUSTO INDIRETO</v>
          </cell>
        </row>
        <row r="44">
          <cell r="B44" t="str">
            <v>IDRIS</v>
          </cell>
        </row>
        <row r="45">
          <cell r="B45" t="str">
            <v>IDADC</v>
          </cell>
        </row>
        <row r="46">
          <cell r="B46" t="str">
            <v>IDFIN</v>
          </cell>
        </row>
        <row r="49">
          <cell r="B49" t="str">
            <v>CUSTO IND. NO DIRETO</v>
          </cell>
        </row>
        <row r="50">
          <cell r="B50" t="str">
            <v>MTIND</v>
          </cell>
        </row>
        <row r="51">
          <cell r="B51" t="str">
            <v>MOIND</v>
          </cell>
        </row>
        <row r="52">
          <cell r="B52" t="str">
            <v>SUBTOTAIS</v>
          </cell>
        </row>
        <row r="54">
          <cell r="B54" t="str">
            <v>CUSTO INDIRETO TOTAL</v>
          </cell>
        </row>
        <row r="56">
          <cell r="B56" t="str">
            <v>RESULTADO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RESUMO"/>
      <sheetName val="ORC. SINTÉTICO"/>
      <sheetName val="LIC - PLANILHA ORCAM."/>
      <sheetName val="LIC - PLANILHA QUANT"/>
      <sheetName val="LIC - MODELO PLANILHA ORCAM."/>
      <sheetName val="LIC - PLANILHA ALTERAÇÕES"/>
      <sheetName val="CPUS"/>
      <sheetName val="BDI SEM DESONERAÇÃO"/>
      <sheetName val="ENCARGOS SOCIAIS"/>
      <sheetName val="JUSTIFICATIVAS CPUS"/>
    </sheetNames>
    <sheetDataSet>
      <sheetData sheetId="0">
        <row r="22">
          <cell r="B22" t="str">
            <v>Data: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X66"/>
  <sheetViews>
    <sheetView topLeftCell="A10" zoomScale="115" zoomScaleNormal="115" workbookViewId="0">
      <selection activeCell="AV38" sqref="AV38"/>
    </sheetView>
  </sheetViews>
  <sheetFormatPr defaultRowHeight="12.75"/>
  <cols>
    <col min="1" max="1" width="9" style="1"/>
    <col min="2" max="2" width="0.75" style="1" customWidth="1"/>
    <col min="3" max="17" width="2.375" style="1" customWidth="1"/>
    <col min="18" max="21" width="2.375" style="2" customWidth="1"/>
    <col min="22" max="50" width="2.375" style="1" customWidth="1"/>
    <col min="51" max="51" width="0.75" style="1" customWidth="1"/>
    <col min="52" max="16384" width="9" style="1"/>
  </cols>
  <sheetData>
    <row r="2" spans="3:50" ht="4.5" customHeight="1"/>
    <row r="3" spans="3:50" ht="13.5" customHeight="1">
      <c r="AG3" s="125" t="s">
        <v>21</v>
      </c>
      <c r="AH3" s="125"/>
      <c r="AI3" s="125"/>
      <c r="AJ3" s="125"/>
      <c r="AK3" s="125"/>
      <c r="AL3" s="125"/>
      <c r="AM3" s="125"/>
      <c r="AN3" s="125"/>
      <c r="AQ3" s="132" t="s">
        <v>74</v>
      </c>
      <c r="AR3" s="132"/>
      <c r="AS3" s="132"/>
      <c r="AT3" s="132"/>
      <c r="AU3" s="132"/>
      <c r="AV3" s="132"/>
      <c r="AW3" s="132"/>
      <c r="AX3" s="132"/>
    </row>
    <row r="4" spans="3:50" ht="13.5" customHeight="1">
      <c r="AG4" s="128" t="s">
        <v>76</v>
      </c>
      <c r="AH4" s="128"/>
      <c r="AI4" s="128"/>
      <c r="AJ4" s="128"/>
      <c r="AK4" s="128"/>
      <c r="AL4" s="128"/>
      <c r="AM4" s="128"/>
      <c r="AN4" s="128"/>
      <c r="AQ4" s="133" t="s">
        <v>18</v>
      </c>
      <c r="AR4" s="133"/>
      <c r="AS4" s="133"/>
      <c r="AT4" s="133"/>
      <c r="AU4" s="133"/>
      <c r="AV4" s="133"/>
      <c r="AW4" s="133"/>
      <c r="AX4" s="133"/>
    </row>
    <row r="5" spans="3:50" ht="15" customHeight="1">
      <c r="AJ5" s="5"/>
      <c r="AK5" s="5"/>
      <c r="AM5" s="5"/>
      <c r="AN5" s="5"/>
      <c r="AQ5" s="130" t="s">
        <v>19</v>
      </c>
      <c r="AR5" s="130"/>
      <c r="AS5" s="130"/>
      <c r="AT5" s="130"/>
      <c r="AU5" s="130" t="s">
        <v>20</v>
      </c>
      <c r="AV5" s="130"/>
      <c r="AW5" s="130"/>
      <c r="AX5" s="130"/>
    </row>
    <row r="6" spans="3:50" ht="15" customHeight="1">
      <c r="AG6" s="125" t="s">
        <v>22</v>
      </c>
      <c r="AH6" s="125"/>
      <c r="AI6" s="125"/>
      <c r="AJ6" s="125"/>
      <c r="AK6" s="125"/>
      <c r="AL6" s="125"/>
      <c r="AM6" s="125"/>
      <c r="AN6" s="125"/>
      <c r="AQ6" s="131">
        <v>0.4677</v>
      </c>
      <c r="AR6" s="131"/>
      <c r="AS6" s="131"/>
      <c r="AT6" s="131"/>
      <c r="AU6" s="131">
        <v>0.81459999999999999</v>
      </c>
      <c r="AV6" s="131"/>
      <c r="AW6" s="131"/>
      <c r="AX6" s="131"/>
    </row>
    <row r="7" spans="3:50" ht="15" customHeight="1">
      <c r="AG7" s="129">
        <v>45548</v>
      </c>
      <c r="AH7" s="129"/>
      <c r="AI7" s="129"/>
      <c r="AJ7" s="129"/>
      <c r="AK7" s="129"/>
      <c r="AL7" s="129"/>
      <c r="AM7" s="129"/>
      <c r="AN7" s="129"/>
      <c r="AO7" s="5"/>
    </row>
    <row r="8" spans="3:50">
      <c r="C8" s="125" t="s">
        <v>29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J8" s="5"/>
      <c r="AK8" s="5"/>
      <c r="AM8" s="5"/>
      <c r="AN8" s="5"/>
    </row>
    <row r="9" spans="3:50" ht="13.5" customHeight="1">
      <c r="C9" s="126" t="s">
        <v>75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G9" s="125" t="s">
        <v>23</v>
      </c>
      <c r="AH9" s="125"/>
      <c r="AI9" s="125"/>
      <c r="AJ9" s="125"/>
      <c r="AK9" s="125"/>
      <c r="AL9" s="125"/>
      <c r="AM9" s="125"/>
      <c r="AN9" s="125"/>
      <c r="AQ9" s="132" t="s">
        <v>0</v>
      </c>
      <c r="AR9" s="132"/>
      <c r="AS9" s="132"/>
      <c r="AT9" s="132"/>
      <c r="AU9" s="132"/>
      <c r="AV9" s="132"/>
      <c r="AW9" s="132"/>
      <c r="AX9" s="132"/>
    </row>
    <row r="10" spans="3:50" ht="15" customHeight="1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G10" s="128" t="s">
        <v>24</v>
      </c>
      <c r="AH10" s="128"/>
      <c r="AI10" s="128"/>
      <c r="AJ10" s="128"/>
      <c r="AK10" s="128"/>
      <c r="AL10" s="128"/>
      <c r="AM10" s="128"/>
      <c r="AN10" s="128"/>
      <c r="AQ10" s="131">
        <v>0.28070000000000001</v>
      </c>
      <c r="AR10" s="131"/>
      <c r="AS10" s="131"/>
      <c r="AT10" s="131"/>
      <c r="AU10" s="131"/>
      <c r="AV10" s="131"/>
      <c r="AW10" s="131"/>
      <c r="AX10" s="131"/>
    </row>
    <row r="12" spans="3:50">
      <c r="C12" s="110" t="s">
        <v>77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</row>
    <row r="14" spans="3:50">
      <c r="C14" s="103" t="s">
        <v>30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</row>
    <row r="16" spans="3:50">
      <c r="T16" s="104" t="s">
        <v>31</v>
      </c>
      <c r="U16" s="104"/>
      <c r="V16" s="105" t="s">
        <v>32</v>
      </c>
      <c r="W16" s="106" t="s">
        <v>33</v>
      </c>
      <c r="X16" s="106"/>
      <c r="Y16" s="106"/>
      <c r="Z16" s="106"/>
      <c r="AA16" s="106"/>
      <c r="AB16" s="106"/>
      <c r="AC16" s="106"/>
      <c r="AD16" s="106"/>
      <c r="AE16" s="106"/>
      <c r="AF16" s="105" t="s">
        <v>34</v>
      </c>
      <c r="AG16" s="107" t="s">
        <v>35</v>
      </c>
    </row>
    <row r="17" spans="3:50">
      <c r="T17" s="104"/>
      <c r="U17" s="104"/>
      <c r="V17" s="105"/>
      <c r="W17" s="108" t="s">
        <v>36</v>
      </c>
      <c r="X17" s="108"/>
      <c r="Y17" s="108"/>
      <c r="Z17" s="108"/>
      <c r="AA17" s="108"/>
      <c r="AB17" s="108"/>
      <c r="AC17" s="108"/>
      <c r="AD17" s="108"/>
      <c r="AE17" s="108"/>
      <c r="AF17" s="105"/>
      <c r="AG17" s="107"/>
    </row>
    <row r="19" spans="3:50">
      <c r="C19" s="109" t="s">
        <v>37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AB19" s="109" t="s">
        <v>38</v>
      </c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</row>
    <row r="20" spans="3:50" ht="13.5" customHeight="1">
      <c r="C20" s="110" t="s">
        <v>39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AB20" s="110" t="s">
        <v>39</v>
      </c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</row>
    <row r="21" spans="3:50">
      <c r="C21" s="111" t="s">
        <v>40</v>
      </c>
      <c r="D21" s="111"/>
      <c r="E21" s="112" t="s">
        <v>41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>
        <v>0.03</v>
      </c>
      <c r="S21" s="113"/>
      <c r="T21" s="113"/>
      <c r="U21" s="113"/>
      <c r="AB21" s="111" t="s">
        <v>40</v>
      </c>
      <c r="AC21" s="111"/>
      <c r="AD21" s="112" t="s">
        <v>41</v>
      </c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3">
        <v>5.5E-2</v>
      </c>
      <c r="AR21" s="113"/>
      <c r="AS21" s="113"/>
      <c r="AT21" s="113"/>
    </row>
    <row r="22" spans="3:50">
      <c r="C22" s="114" t="s">
        <v>42</v>
      </c>
      <c r="D22" s="114"/>
      <c r="E22" s="115" t="s">
        <v>43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6">
        <v>9.7000000000000003E-3</v>
      </c>
      <c r="S22" s="116"/>
      <c r="T22" s="116"/>
      <c r="U22" s="116"/>
      <c r="AB22" s="114" t="s">
        <v>42</v>
      </c>
      <c r="AC22" s="114"/>
      <c r="AD22" s="115" t="s">
        <v>43</v>
      </c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6">
        <v>1.2699999999999999E-2</v>
      </c>
      <c r="AR22" s="116"/>
      <c r="AS22" s="116"/>
      <c r="AT22" s="116"/>
    </row>
    <row r="23" spans="3:50">
      <c r="C23" s="114" t="s">
        <v>44</v>
      </c>
      <c r="D23" s="114"/>
      <c r="E23" s="115" t="s">
        <v>45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6">
        <v>8.0000000000000002E-3</v>
      </c>
      <c r="S23" s="116"/>
      <c r="T23" s="116"/>
      <c r="U23" s="116"/>
      <c r="AB23" s="114" t="s">
        <v>44</v>
      </c>
      <c r="AC23" s="114"/>
      <c r="AD23" s="115" t="s">
        <v>45</v>
      </c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6">
        <v>0.01</v>
      </c>
      <c r="AR23" s="116"/>
      <c r="AS23" s="116"/>
      <c r="AT23" s="116"/>
    </row>
    <row r="24" spans="3:50">
      <c r="C24" s="114" t="s">
        <v>46</v>
      </c>
      <c r="D24" s="114"/>
      <c r="E24" s="115" t="s">
        <v>47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6">
        <v>5.8999999999999999E-3</v>
      </c>
      <c r="S24" s="116"/>
      <c r="T24" s="116"/>
      <c r="U24" s="116"/>
      <c r="W24" s="117">
        <f>(((1+R21+R22+R23)*(1+R24)*(1+R25))/(1-SUM(R26:U29)))-1</f>
        <v>0.19850083137439767</v>
      </c>
      <c r="X24" s="117"/>
      <c r="Y24" s="117"/>
      <c r="AB24" s="114" t="s">
        <v>46</v>
      </c>
      <c r="AC24" s="114"/>
      <c r="AD24" s="115" t="s">
        <v>47</v>
      </c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6">
        <v>1.3899999999999999E-2</v>
      </c>
      <c r="AR24" s="116"/>
      <c r="AS24" s="116"/>
      <c r="AT24" s="116"/>
      <c r="AV24" s="117">
        <f>(((1+AQ21+AQ22+AQ23)*(1+AQ24)*(1+AQ25))/(1-SUM(AQ26:AT29)))-1</f>
        <v>0.2753981367841456</v>
      </c>
      <c r="AW24" s="117"/>
      <c r="AX24" s="117"/>
    </row>
    <row r="25" spans="3:50">
      <c r="C25" s="114" t="s">
        <v>48</v>
      </c>
      <c r="D25" s="114"/>
      <c r="E25" s="115" t="s">
        <v>49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6">
        <v>6.1600000000000002E-2</v>
      </c>
      <c r="S25" s="116"/>
      <c r="T25" s="116"/>
      <c r="U25" s="116"/>
      <c r="W25" s="118"/>
      <c r="X25" s="118"/>
      <c r="Y25" s="118"/>
      <c r="AB25" s="114" t="s">
        <v>48</v>
      </c>
      <c r="AC25" s="114"/>
      <c r="AD25" s="115" t="s">
        <v>49</v>
      </c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6">
        <v>8.9599999999999999E-2</v>
      </c>
      <c r="AR25" s="116"/>
      <c r="AS25" s="116"/>
      <c r="AT25" s="116"/>
      <c r="AV25" s="118"/>
      <c r="AW25" s="118"/>
      <c r="AX25" s="118"/>
    </row>
    <row r="26" spans="3:50">
      <c r="C26" s="119" t="s">
        <v>50</v>
      </c>
      <c r="D26" s="119"/>
      <c r="E26" s="121" t="s">
        <v>51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14" t="s">
        <v>52</v>
      </c>
      <c r="P26" s="114"/>
      <c r="Q26" s="114"/>
      <c r="R26" s="116">
        <v>0.03</v>
      </c>
      <c r="S26" s="116"/>
      <c r="T26" s="116"/>
      <c r="U26" s="116"/>
      <c r="AB26" s="119" t="s">
        <v>50</v>
      </c>
      <c r="AC26" s="119"/>
      <c r="AD26" s="121" t="s">
        <v>51</v>
      </c>
      <c r="AE26" s="121"/>
      <c r="AF26" s="121"/>
      <c r="AG26" s="121"/>
      <c r="AH26" s="121"/>
      <c r="AI26" s="121"/>
      <c r="AJ26" s="121"/>
      <c r="AK26" s="121"/>
      <c r="AL26" s="121"/>
      <c r="AM26" s="121"/>
      <c r="AN26" s="114" t="s">
        <v>52</v>
      </c>
      <c r="AO26" s="114"/>
      <c r="AP26" s="114"/>
      <c r="AQ26" s="116">
        <v>0.03</v>
      </c>
      <c r="AR26" s="116"/>
      <c r="AS26" s="116"/>
      <c r="AT26" s="116"/>
    </row>
    <row r="27" spans="3:50">
      <c r="C27" s="120"/>
      <c r="D27" s="120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14" t="s">
        <v>53</v>
      </c>
      <c r="P27" s="114"/>
      <c r="Q27" s="114"/>
      <c r="R27" s="116">
        <v>0.03</v>
      </c>
      <c r="S27" s="116"/>
      <c r="T27" s="116"/>
      <c r="U27" s="116"/>
      <c r="AB27" s="120"/>
      <c r="AC27" s="120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14" t="s">
        <v>53</v>
      </c>
      <c r="AO27" s="114"/>
      <c r="AP27" s="114"/>
      <c r="AQ27" s="116">
        <v>0.03</v>
      </c>
      <c r="AR27" s="116"/>
      <c r="AS27" s="116"/>
      <c r="AT27" s="116"/>
    </row>
    <row r="28" spans="3:50">
      <c r="C28" s="120"/>
      <c r="D28" s="120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14" t="s">
        <v>54</v>
      </c>
      <c r="P28" s="114"/>
      <c r="Q28" s="114"/>
      <c r="R28" s="116">
        <v>6.4999999999999997E-3</v>
      </c>
      <c r="S28" s="116"/>
      <c r="T28" s="116"/>
      <c r="U28" s="116"/>
      <c r="AB28" s="120"/>
      <c r="AC28" s="120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14" t="s">
        <v>54</v>
      </c>
      <c r="AO28" s="114"/>
      <c r="AP28" s="114"/>
      <c r="AQ28" s="116">
        <v>6.4999999999999997E-3</v>
      </c>
      <c r="AR28" s="116"/>
      <c r="AS28" s="116"/>
      <c r="AT28" s="116"/>
    </row>
    <row r="29" spans="3:50">
      <c r="C29" s="111"/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4" t="s">
        <v>55</v>
      </c>
      <c r="P29" s="114"/>
      <c r="Q29" s="114"/>
      <c r="R29" s="116">
        <v>0</v>
      </c>
      <c r="S29" s="116"/>
      <c r="T29" s="116"/>
      <c r="U29" s="116"/>
      <c r="V29" s="3"/>
      <c r="W29" s="3"/>
      <c r="X29" s="3"/>
      <c r="Y29" s="3"/>
      <c r="AB29" s="111"/>
      <c r="AC29" s="111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4" t="s">
        <v>55</v>
      </c>
      <c r="AO29" s="114"/>
      <c r="AP29" s="114"/>
      <c r="AQ29" s="116">
        <v>0</v>
      </c>
      <c r="AR29" s="116"/>
      <c r="AS29" s="116"/>
      <c r="AT29" s="116"/>
      <c r="AU29" s="3"/>
      <c r="AV29" s="3"/>
      <c r="AW29" s="3"/>
      <c r="AX29" s="3"/>
    </row>
    <row r="30" spans="3:50">
      <c r="R30" s="4"/>
      <c r="S30" s="4"/>
      <c r="T30" s="4"/>
      <c r="U30" s="4"/>
    </row>
    <row r="31" spans="3:50">
      <c r="C31" s="109" t="s">
        <v>56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AB31" s="109" t="s">
        <v>57</v>
      </c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</row>
    <row r="32" spans="3:50">
      <c r="C32" s="110" t="s">
        <v>39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AB32" s="110" t="s">
        <v>39</v>
      </c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</row>
    <row r="33" spans="3:50">
      <c r="C33" s="111" t="s">
        <v>40</v>
      </c>
      <c r="D33" s="111"/>
      <c r="E33" s="112" t="s">
        <v>41</v>
      </c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3">
        <v>0.04</v>
      </c>
      <c r="S33" s="113"/>
      <c r="T33" s="113"/>
      <c r="U33" s="113"/>
      <c r="AB33" s="111" t="s">
        <v>40</v>
      </c>
      <c r="AC33" s="111"/>
      <c r="AD33" s="112" t="s">
        <v>41</v>
      </c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3">
        <v>0.04</v>
      </c>
      <c r="AR33" s="113"/>
      <c r="AS33" s="113"/>
      <c r="AT33" s="113"/>
    </row>
    <row r="34" spans="3:50">
      <c r="C34" s="114" t="s">
        <v>42</v>
      </c>
      <c r="D34" s="114"/>
      <c r="E34" s="115" t="s">
        <v>43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>
        <v>1.2699999999999999E-2</v>
      </c>
      <c r="S34" s="116"/>
      <c r="T34" s="116"/>
      <c r="U34" s="116"/>
      <c r="AB34" s="114" t="s">
        <v>42</v>
      </c>
      <c r="AC34" s="114"/>
      <c r="AD34" s="115" t="s">
        <v>43</v>
      </c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6">
        <v>1.2699999999999999E-2</v>
      </c>
      <c r="AR34" s="116"/>
      <c r="AS34" s="116"/>
      <c r="AT34" s="116"/>
    </row>
    <row r="35" spans="3:50">
      <c r="C35" s="114" t="s">
        <v>44</v>
      </c>
      <c r="D35" s="114"/>
      <c r="E35" s="115" t="s">
        <v>45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>
        <v>8.0000000000000002E-3</v>
      </c>
      <c r="S35" s="116"/>
      <c r="T35" s="116"/>
      <c r="U35" s="116"/>
      <c r="AB35" s="114" t="s">
        <v>44</v>
      </c>
      <c r="AC35" s="114"/>
      <c r="AD35" s="115" t="s">
        <v>45</v>
      </c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6">
        <v>8.0000000000000002E-3</v>
      </c>
      <c r="AR35" s="116"/>
      <c r="AS35" s="116"/>
      <c r="AT35" s="116"/>
    </row>
    <row r="36" spans="3:50">
      <c r="C36" s="114" t="s">
        <v>46</v>
      </c>
      <c r="D36" s="114"/>
      <c r="E36" s="115" t="s">
        <v>47</v>
      </c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>
        <v>1.23E-2</v>
      </c>
      <c r="S36" s="116"/>
      <c r="T36" s="116"/>
      <c r="U36" s="116"/>
      <c r="W36" s="117">
        <f>(((1+R33+R34+R35)*(1+R36)*(1+R37))/(1-SUM(R38:U41)))-1</f>
        <v>0.23535496426352442</v>
      </c>
      <c r="X36" s="117"/>
      <c r="Y36" s="117"/>
      <c r="AB36" s="114" t="s">
        <v>46</v>
      </c>
      <c r="AC36" s="114"/>
      <c r="AD36" s="115" t="s">
        <v>47</v>
      </c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6">
        <v>5.8999999999999999E-3</v>
      </c>
      <c r="AR36" s="116"/>
      <c r="AS36" s="116"/>
      <c r="AT36" s="116"/>
      <c r="AV36" s="123">
        <f>(((1+AQ33+AQ34+AQ35)*(1+AQ36)*(1+AQ37))/(1-SUM(AQ38:AT41)))-1-0.0001</f>
        <v>0.21327198801071234</v>
      </c>
      <c r="AW36" s="123"/>
      <c r="AX36" s="123"/>
    </row>
    <row r="37" spans="3:50">
      <c r="C37" s="114" t="s">
        <v>48</v>
      </c>
      <c r="D37" s="114"/>
      <c r="E37" s="115" t="s">
        <v>49</v>
      </c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>
        <v>7.3999999999999996E-2</v>
      </c>
      <c r="S37" s="116"/>
      <c r="T37" s="116"/>
      <c r="U37" s="116"/>
      <c r="W37" s="118"/>
      <c r="X37" s="118"/>
      <c r="Y37" s="118"/>
      <c r="AB37" s="114" t="s">
        <v>48</v>
      </c>
      <c r="AC37" s="114"/>
      <c r="AD37" s="115" t="s">
        <v>49</v>
      </c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6">
        <v>6.1600000000000002E-2</v>
      </c>
      <c r="AR37" s="116"/>
      <c r="AS37" s="116"/>
      <c r="AT37" s="116"/>
      <c r="AV37" s="124"/>
      <c r="AW37" s="124"/>
      <c r="AX37" s="124"/>
    </row>
    <row r="38" spans="3:50">
      <c r="C38" s="119" t="s">
        <v>50</v>
      </c>
      <c r="D38" s="119"/>
      <c r="E38" s="121" t="s">
        <v>51</v>
      </c>
      <c r="F38" s="121"/>
      <c r="G38" s="121"/>
      <c r="H38" s="121"/>
      <c r="I38" s="121"/>
      <c r="J38" s="121"/>
      <c r="K38" s="121"/>
      <c r="L38" s="121"/>
      <c r="M38" s="121"/>
      <c r="N38" s="121"/>
      <c r="O38" s="114" t="s">
        <v>52</v>
      </c>
      <c r="P38" s="114"/>
      <c r="Q38" s="114"/>
      <c r="R38" s="116">
        <v>0.03</v>
      </c>
      <c r="S38" s="116"/>
      <c r="T38" s="116"/>
      <c r="U38" s="116"/>
      <c r="AB38" s="119" t="s">
        <v>50</v>
      </c>
      <c r="AC38" s="119"/>
      <c r="AD38" s="121" t="s">
        <v>51</v>
      </c>
      <c r="AE38" s="121"/>
      <c r="AF38" s="121"/>
      <c r="AG38" s="121"/>
      <c r="AH38" s="121"/>
      <c r="AI38" s="121"/>
      <c r="AJ38" s="121"/>
      <c r="AK38" s="121"/>
      <c r="AL38" s="121"/>
      <c r="AM38" s="121"/>
      <c r="AN38" s="114" t="s">
        <v>52</v>
      </c>
      <c r="AO38" s="114"/>
      <c r="AP38" s="114"/>
      <c r="AQ38" s="116">
        <v>0.03</v>
      </c>
      <c r="AR38" s="116"/>
      <c r="AS38" s="116"/>
      <c r="AT38" s="116"/>
    </row>
    <row r="39" spans="3:50">
      <c r="C39" s="120"/>
      <c r="D39" s="120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14" t="s">
        <v>53</v>
      </c>
      <c r="P39" s="114"/>
      <c r="Q39" s="114"/>
      <c r="R39" s="116">
        <v>0.03</v>
      </c>
      <c r="S39" s="116"/>
      <c r="T39" s="116"/>
      <c r="U39" s="116"/>
      <c r="AB39" s="120"/>
      <c r="AC39" s="120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14" t="s">
        <v>53</v>
      </c>
      <c r="AO39" s="114"/>
      <c r="AP39" s="114"/>
      <c r="AQ39" s="116">
        <v>0.03</v>
      </c>
      <c r="AR39" s="116"/>
      <c r="AS39" s="116"/>
      <c r="AT39" s="116"/>
    </row>
    <row r="40" spans="3:50">
      <c r="C40" s="120"/>
      <c r="D40" s="120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14" t="s">
        <v>54</v>
      </c>
      <c r="P40" s="114"/>
      <c r="Q40" s="114"/>
      <c r="R40" s="116">
        <v>6.4999999999999997E-3</v>
      </c>
      <c r="S40" s="116"/>
      <c r="T40" s="116"/>
      <c r="U40" s="116"/>
      <c r="AB40" s="120"/>
      <c r="AC40" s="120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14" t="s">
        <v>54</v>
      </c>
      <c r="AO40" s="114"/>
      <c r="AP40" s="114"/>
      <c r="AQ40" s="116">
        <v>6.4999999999999997E-3</v>
      </c>
      <c r="AR40" s="116"/>
      <c r="AS40" s="116"/>
      <c r="AT40" s="116"/>
    </row>
    <row r="41" spans="3:50">
      <c r="C41" s="11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4" t="s">
        <v>55</v>
      </c>
      <c r="P41" s="114"/>
      <c r="Q41" s="114"/>
      <c r="R41" s="116">
        <v>0</v>
      </c>
      <c r="S41" s="116"/>
      <c r="T41" s="116"/>
      <c r="U41" s="116"/>
      <c r="V41" s="3"/>
      <c r="W41" s="3"/>
      <c r="X41" s="3"/>
      <c r="Y41" s="3"/>
      <c r="AB41" s="111"/>
      <c r="AC41" s="111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4" t="s">
        <v>55</v>
      </c>
      <c r="AO41" s="114"/>
      <c r="AP41" s="114"/>
      <c r="AQ41" s="116">
        <v>0</v>
      </c>
      <c r="AR41" s="116"/>
      <c r="AS41" s="116"/>
      <c r="AT41" s="116"/>
      <c r="AU41" s="3"/>
      <c r="AV41" s="3"/>
      <c r="AW41" s="3"/>
      <c r="AX41" s="3"/>
    </row>
    <row r="42" spans="3:50">
      <c r="R42" s="4"/>
      <c r="S42" s="4"/>
      <c r="T42" s="4"/>
      <c r="U42" s="4"/>
    </row>
    <row r="44" spans="3:50" ht="13.5" customHeight="1"/>
    <row r="45" spans="3:50" ht="14.25" customHeight="1"/>
    <row r="46" spans="3:50" ht="14.25" customHeight="1"/>
    <row r="47" spans="3:50" ht="14.25" customHeight="1"/>
    <row r="48" spans="3:50" ht="14.25" customHeight="1"/>
    <row r="49" spans="18:21" ht="14.25" customHeight="1"/>
    <row r="50" spans="18:21" ht="14.25" customHeight="1"/>
    <row r="51" spans="18:21" ht="14.25" customHeight="1"/>
    <row r="52" spans="18:21" ht="14.25" customHeight="1"/>
    <row r="53" spans="18:21" ht="14.25" customHeight="1"/>
    <row r="56" spans="18:21" ht="13.5" customHeight="1">
      <c r="R56" s="1"/>
      <c r="S56" s="1"/>
      <c r="T56" s="1"/>
      <c r="U56" s="1"/>
    </row>
    <row r="57" spans="18:21" ht="14.25" customHeight="1">
      <c r="R57" s="1"/>
      <c r="S57" s="1"/>
      <c r="T57" s="1"/>
      <c r="U57" s="1"/>
    </row>
    <row r="58" spans="18:21" ht="14.25" customHeight="1">
      <c r="R58" s="1"/>
      <c r="S58" s="1"/>
      <c r="T58" s="1"/>
      <c r="U58" s="1"/>
    </row>
    <row r="59" spans="18:21" ht="14.25" customHeight="1">
      <c r="R59" s="1"/>
      <c r="S59" s="1"/>
      <c r="T59" s="1"/>
      <c r="U59" s="1"/>
    </row>
    <row r="60" spans="18:21" ht="14.25" customHeight="1">
      <c r="R60" s="1"/>
      <c r="S60" s="1"/>
      <c r="T60" s="1"/>
      <c r="U60" s="1"/>
    </row>
    <row r="61" spans="18:21" ht="14.25" customHeight="1">
      <c r="R61" s="1"/>
      <c r="S61" s="1"/>
      <c r="T61" s="1"/>
      <c r="U61" s="1"/>
    </row>
    <row r="62" spans="18:21" ht="14.25" customHeight="1">
      <c r="R62" s="1"/>
      <c r="S62" s="1"/>
      <c r="T62" s="1"/>
      <c r="U62" s="1"/>
    </row>
    <row r="63" spans="18:21" ht="14.25" customHeight="1">
      <c r="R63" s="1"/>
      <c r="S63" s="1"/>
      <c r="T63" s="1"/>
      <c r="U63" s="1"/>
    </row>
    <row r="64" spans="18:21" ht="14.25" customHeight="1">
      <c r="R64" s="1"/>
      <c r="S64" s="1"/>
      <c r="T64" s="1"/>
      <c r="U64" s="1"/>
    </row>
    <row r="65" s="1" customFormat="1" ht="14.25" customHeight="1"/>
    <row r="66" s="1" customFormat="1" ht="15" customHeight="1"/>
  </sheetData>
  <mergeCells count="136">
    <mergeCell ref="C8:AD8"/>
    <mergeCell ref="C9:AD10"/>
    <mergeCell ref="C12:AX12"/>
    <mergeCell ref="AG3:AN3"/>
    <mergeCell ref="AG4:AN4"/>
    <mergeCell ref="AG6:AN6"/>
    <mergeCell ref="AG7:AN7"/>
    <mergeCell ref="AG9:AN9"/>
    <mergeCell ref="AG10:AN10"/>
    <mergeCell ref="AU5:AX5"/>
    <mergeCell ref="AQ5:AT5"/>
    <mergeCell ref="AU6:AX6"/>
    <mergeCell ref="AQ6:AT6"/>
    <mergeCell ref="AQ9:AX9"/>
    <mergeCell ref="AQ10:AX10"/>
    <mergeCell ref="AQ4:AX4"/>
    <mergeCell ref="AQ3:AX3"/>
    <mergeCell ref="C38:D41"/>
    <mergeCell ref="E38:N41"/>
    <mergeCell ref="O38:Q38"/>
    <mergeCell ref="R38:U38"/>
    <mergeCell ref="AB38:AC41"/>
    <mergeCell ref="AD38:AM41"/>
    <mergeCell ref="O40:Q40"/>
    <mergeCell ref="R40:U40"/>
    <mergeCell ref="AQ36:AT36"/>
    <mergeCell ref="AN40:AP40"/>
    <mergeCell ref="AQ40:AT40"/>
    <mergeCell ref="O41:Q41"/>
    <mergeCell ref="R41:U41"/>
    <mergeCell ref="AN41:AP41"/>
    <mergeCell ref="AQ41:AT41"/>
    <mergeCell ref="AN38:AP38"/>
    <mergeCell ref="AQ38:AT38"/>
    <mergeCell ref="O39:Q39"/>
    <mergeCell ref="R39:U39"/>
    <mergeCell ref="AN39:AP39"/>
    <mergeCell ref="AQ39:AT39"/>
    <mergeCell ref="AV36:AX37"/>
    <mergeCell ref="C37:D37"/>
    <mergeCell ref="E37:Q37"/>
    <mergeCell ref="R37:U37"/>
    <mergeCell ref="AB37:AC37"/>
    <mergeCell ref="AD37:AP37"/>
    <mergeCell ref="AQ37:AT37"/>
    <mergeCell ref="C36:D36"/>
    <mergeCell ref="E36:Q36"/>
    <mergeCell ref="R36:U36"/>
    <mergeCell ref="W36:Y37"/>
    <mergeCell ref="AB36:AC36"/>
    <mergeCell ref="AD36:AP36"/>
    <mergeCell ref="C35:D35"/>
    <mergeCell ref="E35:Q35"/>
    <mergeCell ref="R35:U35"/>
    <mergeCell ref="AB35:AC35"/>
    <mergeCell ref="AD35:AP35"/>
    <mergeCell ref="AQ35:AT35"/>
    <mergeCell ref="C34:D34"/>
    <mergeCell ref="E34:Q34"/>
    <mergeCell ref="R34:U34"/>
    <mergeCell ref="AB34:AC34"/>
    <mergeCell ref="AD34:AP34"/>
    <mergeCell ref="AQ34:AT34"/>
    <mergeCell ref="C31:Y31"/>
    <mergeCell ref="AB31:AX31"/>
    <mergeCell ref="C32:Y32"/>
    <mergeCell ref="AB32:AX32"/>
    <mergeCell ref="C33:D33"/>
    <mergeCell ref="E33:Q33"/>
    <mergeCell ref="R33:U33"/>
    <mergeCell ref="AB33:AC33"/>
    <mergeCell ref="AD33:AP33"/>
    <mergeCell ref="AQ33:AT33"/>
    <mergeCell ref="C26:D29"/>
    <mergeCell ref="E26:N29"/>
    <mergeCell ref="O26:Q26"/>
    <mergeCell ref="R26:U26"/>
    <mergeCell ref="AB26:AC29"/>
    <mergeCell ref="AD26:AM29"/>
    <mergeCell ref="O28:Q28"/>
    <mergeCell ref="R28:U28"/>
    <mergeCell ref="AQ24:AT24"/>
    <mergeCell ref="AN28:AP28"/>
    <mergeCell ref="AQ28:AT28"/>
    <mergeCell ref="O29:Q29"/>
    <mergeCell ref="R29:U29"/>
    <mergeCell ref="AN29:AP29"/>
    <mergeCell ref="AQ29:AT29"/>
    <mergeCell ref="AN26:AP26"/>
    <mergeCell ref="AQ26:AT26"/>
    <mergeCell ref="O27:Q27"/>
    <mergeCell ref="R27:U27"/>
    <mergeCell ref="AN27:AP27"/>
    <mergeCell ref="AQ27:AT27"/>
    <mergeCell ref="AV24:AX25"/>
    <mergeCell ref="C25:D25"/>
    <mergeCell ref="E25:Q25"/>
    <mergeCell ref="R25:U25"/>
    <mergeCell ref="AB25:AC25"/>
    <mergeCell ref="AD25:AP25"/>
    <mergeCell ref="AQ25:AT25"/>
    <mergeCell ref="C24:D24"/>
    <mergeCell ref="E24:Q24"/>
    <mergeCell ref="R24:U24"/>
    <mergeCell ref="W24:Y25"/>
    <mergeCell ref="AB24:AC24"/>
    <mergeCell ref="AD24:AP24"/>
    <mergeCell ref="C20:Y20"/>
    <mergeCell ref="AB20:AX20"/>
    <mergeCell ref="C21:D21"/>
    <mergeCell ref="E21:Q21"/>
    <mergeCell ref="R21:U21"/>
    <mergeCell ref="AB21:AC21"/>
    <mergeCell ref="AD21:AP21"/>
    <mergeCell ref="AQ21:AT21"/>
    <mergeCell ref="C23:D23"/>
    <mergeCell ref="E23:Q23"/>
    <mergeCell ref="R23:U23"/>
    <mergeCell ref="AB23:AC23"/>
    <mergeCell ref="AD23:AP23"/>
    <mergeCell ref="AQ23:AT23"/>
    <mergeCell ref="C22:D22"/>
    <mergeCell ref="E22:Q22"/>
    <mergeCell ref="R22:U22"/>
    <mergeCell ref="AB22:AC22"/>
    <mergeCell ref="AD22:AP22"/>
    <mergeCell ref="AQ22:AT22"/>
    <mergeCell ref="C14:AX14"/>
    <mergeCell ref="T16:U17"/>
    <mergeCell ref="V16:V17"/>
    <mergeCell ref="W16:AE16"/>
    <mergeCell ref="AF16:AF17"/>
    <mergeCell ref="AG16:AG17"/>
    <mergeCell ref="W17:AE17"/>
    <mergeCell ref="C19:Y19"/>
    <mergeCell ref="AB19:AX19"/>
  </mergeCells>
  <printOptions horizontalCentered="1"/>
  <pageMargins left="0.51181102362204722" right="0.51181102362204722" top="0.51181102362204722" bottom="0.51181102362204722" header="0.31496062992125984" footer="0.31496062992125984"/>
  <pageSetup paperSize="9" orientation="landscape" r:id="rId1"/>
  <ignoredErrors>
    <ignoredError sqref="AG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O746"/>
  <sheetViews>
    <sheetView tabSelected="1" showOutlineSymbols="0" zoomScaleNormal="100" zoomScaleSheetLayoutView="100" workbookViewId="0">
      <selection activeCell="S26" sqref="S26"/>
    </sheetView>
  </sheetViews>
  <sheetFormatPr defaultRowHeight="12.75"/>
  <cols>
    <col min="1" max="1" width="0.625" style="1" customWidth="1"/>
    <col min="2" max="2" width="9.625" style="1" customWidth="1"/>
    <col min="3" max="3" width="13.5" style="25" customWidth="1"/>
    <col min="4" max="4" width="9.875" style="15" bestFit="1" customWidth="1"/>
    <col min="5" max="5" width="63.25" style="1" customWidth="1"/>
    <col min="6" max="6" width="8.625" style="15" customWidth="1"/>
    <col min="7" max="7" width="7.5" style="24" customWidth="1"/>
    <col min="8" max="8" width="10.75" style="24" bestFit="1" customWidth="1"/>
    <col min="9" max="9" width="10" style="24" customWidth="1"/>
    <col min="10" max="10" width="18.5" style="24" bestFit="1" customWidth="1"/>
    <col min="11" max="11" width="13" style="24" customWidth="1"/>
    <col min="12" max="12" width="11" style="24" customWidth="1"/>
    <col min="13" max="13" width="0.75" style="1" customWidth="1"/>
    <col min="14" max="16384" width="9" style="1"/>
  </cols>
  <sheetData>
    <row r="1" spans="2:15" ht="15"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5" ht="12.75" customHeight="1">
      <c r="B2" s="89" t="s">
        <v>1625</v>
      </c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2:15" ht="12.75" customHeight="1">
      <c r="B3" s="92"/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5" ht="12.75" customHeight="1">
      <c r="B4" s="92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2:15" ht="54.75" customHeight="1">
      <c r="B5" s="95"/>
      <c r="C5" s="96"/>
      <c r="D5" s="96"/>
      <c r="E5" s="96"/>
      <c r="F5" s="96"/>
      <c r="G5" s="96"/>
      <c r="H5" s="96"/>
      <c r="I5" s="96"/>
      <c r="J5" s="96"/>
      <c r="K5" s="96"/>
      <c r="L5" s="97"/>
      <c r="N5" s="78"/>
      <c r="O5" s="78"/>
    </row>
    <row r="6" spans="2:15" ht="21.7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8"/>
      <c r="N6" s="78"/>
      <c r="O6" s="78"/>
    </row>
    <row r="7" spans="2:15" ht="21.75" customHeight="1">
      <c r="B7" s="134" t="s">
        <v>1628</v>
      </c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75"/>
      <c r="N7" s="75"/>
      <c r="O7" s="75"/>
    </row>
    <row r="8" spans="2:15" ht="21.7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78"/>
      <c r="N8" s="78"/>
      <c r="O8" s="78"/>
    </row>
    <row r="9" spans="2:15" ht="15">
      <c r="B9" s="39" t="s">
        <v>1616</v>
      </c>
      <c r="C9" s="40"/>
      <c r="D9" s="40"/>
      <c r="E9" s="40"/>
      <c r="F9" s="40"/>
      <c r="G9" s="79"/>
      <c r="H9" s="40"/>
      <c r="I9" s="79"/>
      <c r="J9" s="41" t="s">
        <v>201</v>
      </c>
      <c r="K9" s="40"/>
      <c r="L9" s="42" t="str">
        <f>'[2]DADOS GERAIS'!$B$22</f>
        <v>Data:</v>
      </c>
    </row>
    <row r="10" spans="2:15" ht="15">
      <c r="B10" s="43" t="s">
        <v>1618</v>
      </c>
      <c r="C10" s="80"/>
      <c r="D10" s="80"/>
      <c r="E10" s="80"/>
      <c r="F10" s="80"/>
      <c r="G10" s="78"/>
      <c r="H10" s="81"/>
      <c r="I10" s="78"/>
      <c r="J10" s="44"/>
      <c r="K10" s="80"/>
      <c r="L10" s="45"/>
    </row>
    <row r="11" spans="2:15" ht="15">
      <c r="B11" s="46" t="s">
        <v>1619</v>
      </c>
      <c r="C11" s="80"/>
      <c r="D11" s="80"/>
      <c r="E11" s="80"/>
      <c r="F11" s="80"/>
      <c r="G11" s="78"/>
      <c r="H11" s="81"/>
      <c r="I11" s="78"/>
      <c r="J11" s="82"/>
      <c r="K11" s="80"/>
      <c r="L11" s="45"/>
    </row>
    <row r="12" spans="2:15" ht="15">
      <c r="B12" s="46"/>
      <c r="C12" s="80"/>
      <c r="D12" s="80"/>
      <c r="E12" s="80"/>
      <c r="F12" s="80"/>
      <c r="G12" s="78"/>
      <c r="H12" s="80"/>
      <c r="I12" s="78"/>
      <c r="J12" s="83"/>
      <c r="K12" s="80"/>
      <c r="L12" s="45"/>
    </row>
    <row r="13" spans="2:15" ht="15">
      <c r="B13" s="88" t="s">
        <v>1626</v>
      </c>
      <c r="C13" s="78"/>
      <c r="D13" s="80"/>
      <c r="E13" s="80"/>
      <c r="F13" s="77" t="s">
        <v>1620</v>
      </c>
      <c r="G13" s="1"/>
      <c r="H13" s="80"/>
      <c r="I13" s="78"/>
      <c r="J13" s="84" t="s">
        <v>202</v>
      </c>
      <c r="K13" s="80"/>
      <c r="L13" s="47" t="s">
        <v>1617</v>
      </c>
    </row>
    <row r="14" spans="2:15" ht="15" customHeight="1">
      <c r="B14" s="88" t="s">
        <v>1627</v>
      </c>
      <c r="C14" s="78"/>
      <c r="D14" s="53"/>
      <c r="E14" s="53"/>
      <c r="F14" s="87">
        <v>45748</v>
      </c>
      <c r="G14" s="76" t="s">
        <v>254</v>
      </c>
      <c r="H14" s="1"/>
      <c r="I14" s="48"/>
      <c r="J14" s="85"/>
      <c r="K14" s="86"/>
      <c r="L14" s="49"/>
    </row>
    <row r="15" spans="2:15" ht="15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2"/>
    </row>
    <row r="17" spans="2:12" ht="12.75" customHeight="1">
      <c r="B17" s="100" t="s">
        <v>25</v>
      </c>
      <c r="C17" s="102" t="s">
        <v>200</v>
      </c>
      <c r="D17" s="100" t="s">
        <v>26</v>
      </c>
      <c r="E17" s="100" t="s">
        <v>27</v>
      </c>
      <c r="F17" s="100" t="s">
        <v>4</v>
      </c>
      <c r="G17" s="101" t="s">
        <v>1621</v>
      </c>
      <c r="H17" s="101" t="s">
        <v>1622</v>
      </c>
      <c r="I17" s="98" t="s">
        <v>206</v>
      </c>
      <c r="J17" s="54" t="s">
        <v>1623</v>
      </c>
      <c r="K17" s="54" t="s">
        <v>1624</v>
      </c>
      <c r="L17" s="101" t="s">
        <v>1</v>
      </c>
    </row>
    <row r="18" spans="2:12">
      <c r="B18" s="100"/>
      <c r="C18" s="102"/>
      <c r="D18" s="100"/>
      <c r="E18" s="100"/>
      <c r="F18" s="100"/>
      <c r="G18" s="101"/>
      <c r="H18" s="101"/>
      <c r="I18" s="99"/>
      <c r="J18" s="54" t="s">
        <v>28</v>
      </c>
      <c r="K18" s="54" t="s">
        <v>28</v>
      </c>
      <c r="L18" s="101"/>
    </row>
    <row r="19" spans="2:12" s="17" customFormat="1" ht="7.5" customHeight="1">
      <c r="B19" s="18"/>
      <c r="C19" s="20"/>
      <c r="D19" s="18"/>
      <c r="E19" s="18"/>
      <c r="F19" s="18"/>
      <c r="G19" s="34"/>
      <c r="H19" s="34"/>
      <c r="I19" s="34"/>
      <c r="J19" s="34"/>
      <c r="K19" s="34"/>
      <c r="L19" s="34"/>
    </row>
    <row r="20" spans="2:12" ht="25.5" customHeight="1">
      <c r="B20" s="55"/>
      <c r="C20" s="56"/>
      <c r="D20" s="56"/>
      <c r="E20" s="65" t="s">
        <v>1615</v>
      </c>
      <c r="F20" s="56"/>
      <c r="G20" s="56"/>
      <c r="H20" s="56"/>
      <c r="I20" s="56"/>
      <c r="J20" s="56"/>
      <c r="K20" s="57"/>
      <c r="L20" s="58"/>
    </row>
    <row r="21" spans="2:12" ht="7.5" customHeight="1">
      <c r="B21" s="18"/>
      <c r="C21" s="20"/>
      <c r="D21" s="18"/>
      <c r="E21" s="18"/>
      <c r="F21" s="18"/>
      <c r="G21" s="34"/>
      <c r="H21" s="34"/>
      <c r="I21" s="34"/>
      <c r="J21" s="34"/>
      <c r="K21" s="34"/>
      <c r="L21" s="35"/>
    </row>
    <row r="22" spans="2:12" ht="25.5" customHeight="1">
      <c r="B22" s="55"/>
      <c r="C22" s="56"/>
      <c r="D22" s="56"/>
      <c r="E22" s="65" t="s">
        <v>1613</v>
      </c>
      <c r="F22" s="56"/>
      <c r="G22" s="56"/>
      <c r="H22" s="56"/>
      <c r="I22" s="56"/>
      <c r="J22" s="56"/>
      <c r="K22" s="57"/>
      <c r="L22" s="58"/>
    </row>
    <row r="23" spans="2:12">
      <c r="B23" s="59">
        <v>1</v>
      </c>
      <c r="C23" s="60"/>
      <c r="D23" s="61"/>
      <c r="E23" s="59" t="s">
        <v>798</v>
      </c>
      <c r="F23" s="61"/>
      <c r="G23" s="62"/>
      <c r="H23" s="62"/>
      <c r="I23" s="63"/>
      <c r="J23" s="62"/>
      <c r="K23" s="62"/>
      <c r="L23" s="64"/>
    </row>
    <row r="24" spans="2:12" s="17" customFormat="1">
      <c r="B24" s="6" t="s">
        <v>256</v>
      </c>
      <c r="C24" s="26"/>
      <c r="D24" s="22"/>
      <c r="E24" s="6" t="s">
        <v>255</v>
      </c>
      <c r="F24" s="22"/>
      <c r="G24" s="7"/>
      <c r="H24" s="7"/>
      <c r="I24" s="21"/>
      <c r="J24" s="7"/>
      <c r="K24" s="7"/>
      <c r="L24" s="31"/>
    </row>
    <row r="25" spans="2:12" s="17" customFormat="1">
      <c r="B25" s="6" t="s">
        <v>801</v>
      </c>
      <c r="C25" s="26"/>
      <c r="D25" s="22"/>
      <c r="E25" s="6" t="s">
        <v>799</v>
      </c>
      <c r="F25" s="22"/>
      <c r="G25" s="7"/>
      <c r="H25" s="7"/>
      <c r="I25" s="21"/>
      <c r="J25" s="7"/>
      <c r="K25" s="7"/>
      <c r="L25" s="31"/>
    </row>
    <row r="26" spans="2:12" s="17" customFormat="1">
      <c r="B26" s="19" t="s">
        <v>802</v>
      </c>
      <c r="C26" s="27">
        <v>481</v>
      </c>
      <c r="D26" s="23" t="s">
        <v>58</v>
      </c>
      <c r="E26" s="19" t="s">
        <v>257</v>
      </c>
      <c r="F26" s="23" t="s">
        <v>258</v>
      </c>
      <c r="G26" s="12">
        <f>4800</f>
        <v>4800</v>
      </c>
      <c r="H26" s="12"/>
      <c r="I26" s="30"/>
      <c r="J26" s="12"/>
      <c r="K26" s="12"/>
      <c r="L26" s="36"/>
    </row>
    <row r="27" spans="2:12" s="17" customFormat="1">
      <c r="B27" s="19" t="s">
        <v>803</v>
      </c>
      <c r="C27" s="27">
        <v>482</v>
      </c>
      <c r="D27" s="23" t="s">
        <v>58</v>
      </c>
      <c r="E27" s="19" t="s">
        <v>260</v>
      </c>
      <c r="F27" s="23" t="s">
        <v>261</v>
      </c>
      <c r="G27" s="12">
        <f>8</f>
        <v>8</v>
      </c>
      <c r="H27" s="12"/>
      <c r="I27" s="30"/>
      <c r="J27" s="12"/>
      <c r="K27" s="12"/>
      <c r="L27" s="36"/>
    </row>
    <row r="28" spans="2:12" s="17" customFormat="1">
      <c r="B28" s="19" t="s">
        <v>804</v>
      </c>
      <c r="C28" s="28" t="s">
        <v>262</v>
      </c>
      <c r="D28" s="23" t="s">
        <v>58</v>
      </c>
      <c r="E28" s="19" t="s">
        <v>263</v>
      </c>
      <c r="F28" s="23" t="s">
        <v>264</v>
      </c>
      <c r="G28" s="12">
        <f>48</f>
        <v>48</v>
      </c>
      <c r="H28" s="12"/>
      <c r="I28" s="30"/>
      <c r="J28" s="12"/>
      <c r="K28" s="12"/>
      <c r="L28" s="36"/>
    </row>
    <row r="29" spans="2:12" s="17" customFormat="1">
      <c r="B29" s="19" t="s">
        <v>805</v>
      </c>
      <c r="C29" s="28" t="s">
        <v>265</v>
      </c>
      <c r="D29" s="23" t="s">
        <v>58</v>
      </c>
      <c r="E29" s="19" t="s">
        <v>266</v>
      </c>
      <c r="F29" s="23" t="s">
        <v>264</v>
      </c>
      <c r="G29" s="12">
        <f>48</f>
        <v>48</v>
      </c>
      <c r="H29" s="12"/>
      <c r="I29" s="30"/>
      <c r="J29" s="12"/>
      <c r="K29" s="12"/>
      <c r="L29" s="36"/>
    </row>
    <row r="30" spans="2:12" s="17" customFormat="1">
      <c r="B30" s="19" t="s">
        <v>806</v>
      </c>
      <c r="C30" s="28" t="s">
        <v>267</v>
      </c>
      <c r="D30" s="23" t="s">
        <v>58</v>
      </c>
      <c r="E30" s="19" t="s">
        <v>268</v>
      </c>
      <c r="F30" s="23" t="s">
        <v>261</v>
      </c>
      <c r="G30" s="12">
        <f>8</f>
        <v>8</v>
      </c>
      <c r="H30" s="12"/>
      <c r="I30" s="30"/>
      <c r="J30" s="12"/>
      <c r="K30" s="12"/>
      <c r="L30" s="36"/>
    </row>
    <row r="31" spans="2:12" s="17" customFormat="1">
      <c r="B31" s="6" t="s">
        <v>259</v>
      </c>
      <c r="C31" s="26"/>
      <c r="D31" s="22"/>
      <c r="E31" s="6" t="s">
        <v>269</v>
      </c>
      <c r="F31" s="22"/>
      <c r="G31" s="7"/>
      <c r="H31" s="7"/>
      <c r="I31" s="31"/>
      <c r="J31" s="7"/>
      <c r="K31" s="7"/>
      <c r="L31" s="31"/>
    </row>
    <row r="32" spans="2:12" s="17" customFormat="1">
      <c r="B32" s="6" t="s">
        <v>807</v>
      </c>
      <c r="C32" s="26"/>
      <c r="D32" s="22"/>
      <c r="E32" s="6" t="s">
        <v>800</v>
      </c>
      <c r="F32" s="22"/>
      <c r="G32" s="7"/>
      <c r="H32" s="7"/>
      <c r="I32" s="31"/>
      <c r="J32" s="7"/>
      <c r="K32" s="7"/>
      <c r="L32" s="31"/>
    </row>
    <row r="33" spans="2:12" s="17" customFormat="1">
      <c r="B33" s="13" t="s">
        <v>808</v>
      </c>
      <c r="C33" s="28" t="s">
        <v>271</v>
      </c>
      <c r="D33" s="11" t="s">
        <v>58</v>
      </c>
      <c r="E33" s="13" t="s">
        <v>229</v>
      </c>
      <c r="F33" s="11" t="s">
        <v>4</v>
      </c>
      <c r="G33" s="12">
        <f>1</f>
        <v>1</v>
      </c>
      <c r="H33" s="12"/>
      <c r="I33" s="30"/>
      <c r="J33" s="12"/>
      <c r="K33" s="12"/>
      <c r="L33" s="36"/>
    </row>
    <row r="34" spans="2:12" s="17" customFormat="1">
      <c r="B34" s="6" t="s">
        <v>809</v>
      </c>
      <c r="C34" s="26"/>
      <c r="D34" s="22"/>
      <c r="E34" s="6" t="s">
        <v>813</v>
      </c>
      <c r="F34" s="22"/>
      <c r="G34" s="7"/>
      <c r="H34" s="7"/>
      <c r="I34" s="31"/>
      <c r="J34" s="7"/>
      <c r="K34" s="7"/>
      <c r="L34" s="31"/>
    </row>
    <row r="35" spans="2:12" s="17" customFormat="1">
      <c r="B35" s="13" t="s">
        <v>810</v>
      </c>
      <c r="C35" s="28" t="s">
        <v>273</v>
      </c>
      <c r="D35" s="11" t="s">
        <v>58</v>
      </c>
      <c r="E35" s="13" t="s">
        <v>80</v>
      </c>
      <c r="F35" s="11" t="s">
        <v>4</v>
      </c>
      <c r="G35" s="12">
        <f>1</f>
        <v>1</v>
      </c>
      <c r="H35" s="12"/>
      <c r="I35" s="30"/>
      <c r="J35" s="12"/>
      <c r="K35" s="12"/>
      <c r="L35" s="36"/>
    </row>
    <row r="36" spans="2:12" s="17" customFormat="1">
      <c r="B36" s="6" t="s">
        <v>811</v>
      </c>
      <c r="C36" s="26"/>
      <c r="D36" s="22"/>
      <c r="E36" s="6" t="s">
        <v>814</v>
      </c>
      <c r="F36" s="22"/>
      <c r="G36" s="7"/>
      <c r="H36" s="7"/>
      <c r="I36" s="31"/>
      <c r="J36" s="7"/>
      <c r="K36" s="7"/>
      <c r="L36" s="31"/>
    </row>
    <row r="37" spans="2:12" s="17" customFormat="1">
      <c r="B37" s="13" t="s">
        <v>812</v>
      </c>
      <c r="C37" s="28" t="s">
        <v>275</v>
      </c>
      <c r="D37" s="11" t="s">
        <v>58</v>
      </c>
      <c r="E37" s="13" t="s">
        <v>232</v>
      </c>
      <c r="F37" s="11" t="s">
        <v>4</v>
      </c>
      <c r="G37" s="12">
        <f>1</f>
        <v>1</v>
      </c>
      <c r="H37" s="12"/>
      <c r="I37" s="30"/>
      <c r="J37" s="12"/>
      <c r="K37" s="12"/>
      <c r="L37" s="36"/>
    </row>
    <row r="38" spans="2:12" s="17" customFormat="1">
      <c r="B38" s="6">
        <v>2</v>
      </c>
      <c r="C38" s="26"/>
      <c r="D38" s="22"/>
      <c r="E38" s="6" t="s">
        <v>816</v>
      </c>
      <c r="F38" s="22"/>
      <c r="G38" s="7"/>
      <c r="H38" s="7"/>
      <c r="I38" s="31"/>
      <c r="J38" s="7"/>
      <c r="K38" s="7"/>
      <c r="L38" s="31"/>
    </row>
    <row r="39" spans="2:12" s="17" customFormat="1">
      <c r="B39" s="6" t="s">
        <v>270</v>
      </c>
      <c r="C39" s="26"/>
      <c r="D39" s="22"/>
      <c r="E39" s="6" t="s">
        <v>276</v>
      </c>
      <c r="F39" s="22"/>
      <c r="G39" s="7"/>
      <c r="H39" s="7"/>
      <c r="I39" s="31"/>
      <c r="J39" s="7"/>
      <c r="K39" s="7"/>
      <c r="L39" s="31"/>
    </row>
    <row r="40" spans="2:12" s="17" customFormat="1">
      <c r="B40" s="6" t="s">
        <v>815</v>
      </c>
      <c r="C40" s="26"/>
      <c r="D40" s="22"/>
      <c r="E40" s="6" t="s">
        <v>817</v>
      </c>
      <c r="F40" s="22"/>
      <c r="G40" s="7"/>
      <c r="H40" s="7"/>
      <c r="I40" s="31"/>
      <c r="J40" s="7"/>
      <c r="K40" s="7"/>
      <c r="L40" s="31"/>
    </row>
    <row r="41" spans="2:12" s="17" customFormat="1" ht="38.25">
      <c r="B41" s="13" t="s">
        <v>818</v>
      </c>
      <c r="C41" s="27">
        <v>98525</v>
      </c>
      <c r="D41" s="11" t="s">
        <v>3</v>
      </c>
      <c r="E41" s="13" t="s">
        <v>78</v>
      </c>
      <c r="F41" s="11" t="s">
        <v>278</v>
      </c>
      <c r="G41" s="12">
        <f>600</f>
        <v>600</v>
      </c>
      <c r="H41" s="12"/>
      <c r="I41" s="30"/>
      <c r="J41" s="12"/>
      <c r="K41" s="12"/>
      <c r="L41" s="36"/>
    </row>
    <row r="42" spans="2:12" s="17" customFormat="1" ht="38.25">
      <c r="B42" s="13" t="s">
        <v>819</v>
      </c>
      <c r="C42" s="27">
        <v>100984</v>
      </c>
      <c r="D42" s="11" t="s">
        <v>3</v>
      </c>
      <c r="E42" s="13" t="s">
        <v>215</v>
      </c>
      <c r="F42" s="11" t="s">
        <v>264</v>
      </c>
      <c r="G42" s="12">
        <f>126</f>
        <v>126</v>
      </c>
      <c r="H42" s="12"/>
      <c r="I42" s="30"/>
      <c r="J42" s="12"/>
      <c r="K42" s="12"/>
      <c r="L42" s="36"/>
    </row>
    <row r="43" spans="2:12" s="17" customFormat="1">
      <c r="B43" s="6" t="s">
        <v>820</v>
      </c>
      <c r="C43" s="26"/>
      <c r="D43" s="22"/>
      <c r="E43" s="6" t="s">
        <v>821</v>
      </c>
      <c r="F43" s="22"/>
      <c r="G43" s="7"/>
      <c r="H43" s="7"/>
      <c r="I43" s="31"/>
      <c r="J43" s="7"/>
      <c r="K43" s="7"/>
      <c r="L43" s="31"/>
    </row>
    <row r="44" spans="2:12" s="17" customFormat="1" ht="38.25">
      <c r="B44" s="13" t="s">
        <v>822</v>
      </c>
      <c r="C44" s="28" t="s">
        <v>281</v>
      </c>
      <c r="D44" s="11" t="s">
        <v>58</v>
      </c>
      <c r="E44" s="13" t="s">
        <v>282</v>
      </c>
      <c r="F44" s="11" t="s">
        <v>4</v>
      </c>
      <c r="G44" s="12">
        <f>25</f>
        <v>25</v>
      </c>
      <c r="H44" s="12"/>
      <c r="I44" s="30"/>
      <c r="J44" s="12"/>
      <c r="K44" s="12"/>
      <c r="L44" s="36"/>
    </row>
    <row r="45" spans="2:12" s="17" customFormat="1" ht="38.25">
      <c r="B45" s="8" t="s">
        <v>823</v>
      </c>
      <c r="C45" s="29" t="s">
        <v>284</v>
      </c>
      <c r="D45" s="9" t="s">
        <v>3</v>
      </c>
      <c r="E45" s="8" t="s">
        <v>285</v>
      </c>
      <c r="F45" s="9" t="s">
        <v>60</v>
      </c>
      <c r="G45" s="10">
        <f>8</f>
        <v>8</v>
      </c>
      <c r="H45" s="10"/>
      <c r="I45" s="32"/>
      <c r="J45" s="10"/>
      <c r="K45" s="10"/>
      <c r="L45" s="32"/>
    </row>
    <row r="46" spans="2:12" s="17" customFormat="1" ht="38.25">
      <c r="B46" s="8" t="s">
        <v>824</v>
      </c>
      <c r="C46" s="29" t="s">
        <v>287</v>
      </c>
      <c r="D46" s="9" t="s">
        <v>3</v>
      </c>
      <c r="E46" s="8" t="s">
        <v>288</v>
      </c>
      <c r="F46" s="9" t="s">
        <v>60</v>
      </c>
      <c r="G46" s="10">
        <f>8</f>
        <v>8</v>
      </c>
      <c r="H46" s="10"/>
      <c r="I46" s="32"/>
      <c r="J46" s="10"/>
      <c r="K46" s="10"/>
      <c r="L46" s="32"/>
    </row>
    <row r="47" spans="2:12" s="17" customFormat="1" ht="25.5">
      <c r="B47" s="13" t="s">
        <v>825</v>
      </c>
      <c r="C47" s="28" t="s">
        <v>290</v>
      </c>
      <c r="D47" s="11" t="s">
        <v>58</v>
      </c>
      <c r="E47" s="13" t="s">
        <v>291</v>
      </c>
      <c r="F47" s="11" t="s">
        <v>4</v>
      </c>
      <c r="G47" s="12">
        <f>4</f>
        <v>4</v>
      </c>
      <c r="H47" s="12"/>
      <c r="I47" s="30"/>
      <c r="J47" s="12"/>
      <c r="K47" s="12"/>
      <c r="L47" s="36"/>
    </row>
    <row r="48" spans="2:12" s="17" customFormat="1">
      <c r="B48" s="6" t="s">
        <v>827</v>
      </c>
      <c r="C48" s="26"/>
      <c r="D48" s="22"/>
      <c r="E48" s="6" t="s">
        <v>826</v>
      </c>
      <c r="F48" s="22"/>
      <c r="G48" s="7"/>
      <c r="H48" s="7"/>
      <c r="I48" s="31"/>
      <c r="J48" s="7"/>
      <c r="K48" s="7"/>
      <c r="L48" s="31"/>
    </row>
    <row r="49" spans="2:12" s="17" customFormat="1">
      <c r="B49" s="13" t="s">
        <v>828</v>
      </c>
      <c r="C49" s="28" t="s">
        <v>293</v>
      </c>
      <c r="D49" s="11" t="s">
        <v>58</v>
      </c>
      <c r="E49" s="13" t="s">
        <v>294</v>
      </c>
      <c r="F49" s="11" t="s">
        <v>4</v>
      </c>
      <c r="G49" s="12">
        <f>1</f>
        <v>1</v>
      </c>
      <c r="H49" s="12"/>
      <c r="I49" s="30"/>
      <c r="J49" s="12"/>
      <c r="K49" s="12"/>
      <c r="L49" s="36"/>
    </row>
    <row r="50" spans="2:12" s="17" customFormat="1">
      <c r="B50" s="13" t="s">
        <v>829</v>
      </c>
      <c r="C50" s="28" t="s">
        <v>296</v>
      </c>
      <c r="D50" s="11" t="s">
        <v>297</v>
      </c>
      <c r="E50" s="13" t="s">
        <v>298</v>
      </c>
      <c r="F50" s="11" t="s">
        <v>4</v>
      </c>
      <c r="G50" s="12">
        <f>1</f>
        <v>1</v>
      </c>
      <c r="H50" s="12"/>
      <c r="I50" s="30"/>
      <c r="J50" s="12"/>
      <c r="K50" s="12"/>
      <c r="L50" s="36"/>
    </row>
    <row r="51" spans="2:12" s="17" customFormat="1">
      <c r="B51" s="6" t="s">
        <v>830</v>
      </c>
      <c r="C51" s="26"/>
      <c r="D51" s="22"/>
      <c r="E51" s="6" t="s">
        <v>831</v>
      </c>
      <c r="F51" s="22"/>
      <c r="G51" s="7"/>
      <c r="H51" s="7"/>
      <c r="I51" s="31"/>
      <c r="J51" s="7"/>
      <c r="K51" s="7"/>
      <c r="L51" s="31"/>
    </row>
    <row r="52" spans="2:12" s="17" customFormat="1" ht="25.5">
      <c r="B52" s="13" t="s">
        <v>832</v>
      </c>
      <c r="C52" s="27">
        <v>103689</v>
      </c>
      <c r="D52" s="11" t="s">
        <v>3</v>
      </c>
      <c r="E52" s="13" t="s">
        <v>299</v>
      </c>
      <c r="F52" s="11" t="s">
        <v>278</v>
      </c>
      <c r="G52" s="12">
        <f>4.5</f>
        <v>4.5</v>
      </c>
      <c r="H52" s="12"/>
      <c r="I52" s="30"/>
      <c r="J52" s="12"/>
      <c r="K52" s="12"/>
      <c r="L52" s="36"/>
    </row>
    <row r="53" spans="2:12" s="17" customFormat="1">
      <c r="B53" s="13" t="s">
        <v>833</v>
      </c>
      <c r="C53" s="27">
        <v>98459</v>
      </c>
      <c r="D53" s="11" t="s">
        <v>3</v>
      </c>
      <c r="E53" s="13" t="s">
        <v>300</v>
      </c>
      <c r="F53" s="11" t="s">
        <v>278</v>
      </c>
      <c r="G53" s="12">
        <f>61.6</f>
        <v>61.6</v>
      </c>
      <c r="H53" s="12"/>
      <c r="I53" s="30"/>
      <c r="J53" s="12"/>
      <c r="K53" s="12"/>
      <c r="L53" s="36"/>
    </row>
    <row r="54" spans="2:12" s="17" customFormat="1">
      <c r="B54" s="6" t="s">
        <v>834</v>
      </c>
      <c r="C54" s="26"/>
      <c r="D54" s="22"/>
      <c r="E54" s="6" t="s">
        <v>835</v>
      </c>
      <c r="F54" s="22"/>
      <c r="G54" s="7"/>
      <c r="H54" s="7"/>
      <c r="I54" s="31"/>
      <c r="J54" s="7"/>
      <c r="K54" s="7"/>
      <c r="L54" s="31"/>
    </row>
    <row r="55" spans="2:12" s="17" customFormat="1" ht="25.5">
      <c r="B55" s="13" t="s">
        <v>836</v>
      </c>
      <c r="C55" s="28" t="s">
        <v>301</v>
      </c>
      <c r="D55" s="11" t="s">
        <v>58</v>
      </c>
      <c r="E55" s="13" t="s">
        <v>302</v>
      </c>
      <c r="F55" s="11" t="s">
        <v>258</v>
      </c>
      <c r="G55" s="12">
        <f>245.6</f>
        <v>245.6</v>
      </c>
      <c r="H55" s="12"/>
      <c r="I55" s="30"/>
      <c r="J55" s="12"/>
      <c r="K55" s="12"/>
      <c r="L55" s="36"/>
    </row>
    <row r="56" spans="2:12" s="17" customFormat="1">
      <c r="B56" s="13" t="s">
        <v>837</v>
      </c>
      <c r="C56" s="27">
        <v>97062</v>
      </c>
      <c r="D56" s="11" t="s">
        <v>3</v>
      </c>
      <c r="E56" s="13" t="s">
        <v>303</v>
      </c>
      <c r="F56" s="11" t="s">
        <v>278</v>
      </c>
      <c r="G56" s="12">
        <f>122.8</f>
        <v>122.8</v>
      </c>
      <c r="H56" s="12"/>
      <c r="I56" s="30"/>
      <c r="J56" s="12"/>
      <c r="K56" s="12"/>
      <c r="L56" s="36"/>
    </row>
    <row r="57" spans="2:12" s="17" customFormat="1">
      <c r="B57" s="6" t="s">
        <v>272</v>
      </c>
      <c r="C57" s="26"/>
      <c r="D57" s="22"/>
      <c r="E57" s="6" t="s">
        <v>304</v>
      </c>
      <c r="F57" s="22"/>
      <c r="G57" s="7"/>
      <c r="H57" s="7"/>
      <c r="I57" s="31"/>
      <c r="J57" s="7"/>
      <c r="K57" s="7"/>
      <c r="L57" s="31"/>
    </row>
    <row r="58" spans="2:12" s="17" customFormat="1">
      <c r="B58" s="6" t="s">
        <v>838</v>
      </c>
      <c r="C58" s="26"/>
      <c r="D58" s="22"/>
      <c r="E58" s="6" t="s">
        <v>839</v>
      </c>
      <c r="F58" s="22"/>
      <c r="G58" s="7"/>
      <c r="H58" s="7"/>
      <c r="I58" s="31"/>
      <c r="J58" s="7"/>
      <c r="K58" s="7"/>
      <c r="L58" s="31"/>
    </row>
    <row r="59" spans="2:12" s="17" customFormat="1" ht="38.25">
      <c r="B59" s="13" t="s">
        <v>842</v>
      </c>
      <c r="C59" s="27">
        <v>94316</v>
      </c>
      <c r="D59" s="11" t="s">
        <v>3</v>
      </c>
      <c r="E59" s="13" t="s">
        <v>306</v>
      </c>
      <c r="F59" s="11" t="s">
        <v>264</v>
      </c>
      <c r="G59" s="12">
        <f>130</f>
        <v>130</v>
      </c>
      <c r="H59" s="12"/>
      <c r="I59" s="30"/>
      <c r="J59" s="12"/>
      <c r="K59" s="12"/>
      <c r="L59" s="36"/>
    </row>
    <row r="60" spans="2:12" s="17" customFormat="1">
      <c r="B60" s="6" t="s">
        <v>840</v>
      </c>
      <c r="C60" s="26"/>
      <c r="D60" s="22"/>
      <c r="E60" s="6" t="s">
        <v>843</v>
      </c>
      <c r="F60" s="22"/>
      <c r="G60" s="7"/>
      <c r="H60" s="7"/>
      <c r="I60" s="31"/>
      <c r="J60" s="7"/>
      <c r="K60" s="7"/>
      <c r="L60" s="31"/>
    </row>
    <row r="61" spans="2:12" s="17" customFormat="1" ht="38.25">
      <c r="B61" s="13" t="s">
        <v>841</v>
      </c>
      <c r="C61" s="27">
        <v>97083</v>
      </c>
      <c r="D61" s="11" t="s">
        <v>3</v>
      </c>
      <c r="E61" s="13" t="s">
        <v>307</v>
      </c>
      <c r="F61" s="11" t="s">
        <v>278</v>
      </c>
      <c r="G61" s="12">
        <f>600</f>
        <v>600</v>
      </c>
      <c r="H61" s="12"/>
      <c r="I61" s="30"/>
      <c r="J61" s="12"/>
      <c r="K61" s="12"/>
      <c r="L61" s="36"/>
    </row>
    <row r="62" spans="2:12" s="17" customFormat="1">
      <c r="B62" s="6" t="s">
        <v>274</v>
      </c>
      <c r="C62" s="26"/>
      <c r="D62" s="22"/>
      <c r="E62" s="6" t="s">
        <v>308</v>
      </c>
      <c r="F62" s="22"/>
      <c r="G62" s="7"/>
      <c r="H62" s="7"/>
      <c r="I62" s="31"/>
      <c r="J62" s="7"/>
      <c r="K62" s="7"/>
      <c r="L62" s="31"/>
    </row>
    <row r="63" spans="2:12" s="17" customFormat="1">
      <c r="B63" s="6" t="s">
        <v>844</v>
      </c>
      <c r="C63" s="26"/>
      <c r="D63" s="22"/>
      <c r="E63" s="6" t="s">
        <v>845</v>
      </c>
      <c r="F63" s="22"/>
      <c r="G63" s="7"/>
      <c r="H63" s="7"/>
      <c r="I63" s="31"/>
      <c r="J63" s="7"/>
      <c r="K63" s="7"/>
      <c r="L63" s="31"/>
    </row>
    <row r="64" spans="2:12" s="17" customFormat="1" ht="25.5">
      <c r="B64" s="13" t="s">
        <v>846</v>
      </c>
      <c r="C64" s="27">
        <v>99059</v>
      </c>
      <c r="D64" s="11" t="s">
        <v>3</v>
      </c>
      <c r="E64" s="13" t="s">
        <v>310</v>
      </c>
      <c r="F64" s="11" t="s">
        <v>5</v>
      </c>
      <c r="G64" s="12">
        <f>102.33</f>
        <v>102.33</v>
      </c>
      <c r="H64" s="12"/>
      <c r="I64" s="30"/>
      <c r="J64" s="12"/>
      <c r="K64" s="12"/>
      <c r="L64" s="36"/>
    </row>
    <row r="65" spans="2:12" s="17" customFormat="1">
      <c r="B65" s="6">
        <v>3</v>
      </c>
      <c r="C65" s="26"/>
      <c r="D65" s="22"/>
      <c r="E65" s="6" t="s">
        <v>847</v>
      </c>
      <c r="F65" s="22"/>
      <c r="G65" s="7"/>
      <c r="H65" s="7"/>
      <c r="I65" s="31"/>
      <c r="J65" s="7"/>
      <c r="K65" s="7"/>
      <c r="L65" s="31"/>
    </row>
    <row r="66" spans="2:12" s="17" customFormat="1">
      <c r="B66" s="6" t="s">
        <v>277</v>
      </c>
      <c r="C66" s="26"/>
      <c r="D66" s="22"/>
      <c r="E66" s="6" t="s">
        <v>311</v>
      </c>
      <c r="F66" s="22"/>
      <c r="G66" s="7"/>
      <c r="H66" s="7"/>
      <c r="I66" s="31"/>
      <c r="J66" s="7"/>
      <c r="K66" s="7"/>
      <c r="L66" s="31"/>
    </row>
    <row r="67" spans="2:12" s="17" customFormat="1" ht="51">
      <c r="B67" s="13" t="s">
        <v>848</v>
      </c>
      <c r="C67" s="27">
        <v>90099</v>
      </c>
      <c r="D67" s="11" t="s">
        <v>3</v>
      </c>
      <c r="E67" s="13" t="s">
        <v>312</v>
      </c>
      <c r="F67" s="11" t="s">
        <v>264</v>
      </c>
      <c r="G67" s="12">
        <f>105.09</f>
        <v>105.09</v>
      </c>
      <c r="H67" s="12"/>
      <c r="I67" s="30"/>
      <c r="J67" s="12"/>
      <c r="K67" s="12"/>
      <c r="L67" s="36"/>
    </row>
    <row r="68" spans="2:12" s="17" customFormat="1">
      <c r="B68" s="6" t="s">
        <v>279</v>
      </c>
      <c r="C68" s="26"/>
      <c r="D68" s="22"/>
      <c r="E68" s="6" t="s">
        <v>313</v>
      </c>
      <c r="F68" s="22"/>
      <c r="G68" s="7"/>
      <c r="H68" s="7"/>
      <c r="I68" s="31"/>
      <c r="J68" s="7"/>
      <c r="K68" s="7"/>
      <c r="L68" s="31"/>
    </row>
    <row r="69" spans="2:12" s="17" customFormat="1" ht="25.5">
      <c r="B69" s="13" t="s">
        <v>849</v>
      </c>
      <c r="C69" s="27">
        <v>93382</v>
      </c>
      <c r="D69" s="11" t="s">
        <v>3</v>
      </c>
      <c r="E69" s="13" t="s">
        <v>315</v>
      </c>
      <c r="F69" s="11" t="s">
        <v>264</v>
      </c>
      <c r="G69" s="12">
        <f>34.65</f>
        <v>34.65</v>
      </c>
      <c r="H69" s="12"/>
      <c r="I69" s="30"/>
      <c r="J69" s="12"/>
      <c r="K69" s="12"/>
      <c r="L69" s="36"/>
    </row>
    <row r="70" spans="2:12" s="17" customFormat="1">
      <c r="B70" s="6" t="s">
        <v>280</v>
      </c>
      <c r="C70" s="26"/>
      <c r="D70" s="22"/>
      <c r="E70" s="6" t="s">
        <v>316</v>
      </c>
      <c r="F70" s="22"/>
      <c r="G70" s="7"/>
      <c r="H70" s="7"/>
      <c r="I70" s="31"/>
      <c r="J70" s="7"/>
      <c r="K70" s="7"/>
      <c r="L70" s="31"/>
    </row>
    <row r="71" spans="2:12" s="17" customFormat="1">
      <c r="B71" s="13" t="s">
        <v>850</v>
      </c>
      <c r="C71" s="28" t="s">
        <v>318</v>
      </c>
      <c r="D71" s="11" t="s">
        <v>58</v>
      </c>
      <c r="E71" s="13" t="s">
        <v>319</v>
      </c>
      <c r="F71" s="11" t="s">
        <v>278</v>
      </c>
      <c r="G71" s="12">
        <f>32.78</f>
        <v>32.78</v>
      </c>
      <c r="H71" s="12"/>
      <c r="I71" s="30"/>
      <c r="J71" s="12"/>
      <c r="K71" s="12"/>
      <c r="L71" s="36"/>
    </row>
    <row r="72" spans="2:12" s="17" customFormat="1">
      <c r="B72" s="6" t="s">
        <v>283</v>
      </c>
      <c r="C72" s="26"/>
      <c r="D72" s="22"/>
      <c r="E72" s="6" t="s">
        <v>320</v>
      </c>
      <c r="F72" s="22"/>
      <c r="G72" s="7"/>
      <c r="H72" s="7"/>
      <c r="I72" s="31"/>
      <c r="J72" s="7"/>
      <c r="K72" s="7"/>
      <c r="L72" s="31"/>
    </row>
    <row r="73" spans="2:12" s="17" customFormat="1" ht="38.25">
      <c r="B73" s="13" t="s">
        <v>851</v>
      </c>
      <c r="C73" s="27">
        <v>100324</v>
      </c>
      <c r="D73" s="11" t="s">
        <v>3</v>
      </c>
      <c r="E73" s="13" t="s">
        <v>322</v>
      </c>
      <c r="F73" s="11" t="s">
        <v>264</v>
      </c>
      <c r="G73" s="12">
        <f>6.92</f>
        <v>6.92</v>
      </c>
      <c r="H73" s="12"/>
      <c r="I73" s="30"/>
      <c r="J73" s="12"/>
      <c r="K73" s="12"/>
      <c r="L73" s="36"/>
    </row>
    <row r="74" spans="2:12" s="17" customFormat="1">
      <c r="B74" s="6" t="s">
        <v>286</v>
      </c>
      <c r="C74" s="26"/>
      <c r="D74" s="22"/>
      <c r="E74" s="6" t="s">
        <v>323</v>
      </c>
      <c r="F74" s="22"/>
      <c r="G74" s="7"/>
      <c r="H74" s="7"/>
      <c r="I74" s="31"/>
      <c r="J74" s="7"/>
      <c r="K74" s="7"/>
      <c r="L74" s="31"/>
    </row>
    <row r="75" spans="2:12" s="17" customFormat="1">
      <c r="B75" s="6" t="s">
        <v>853</v>
      </c>
      <c r="C75" s="26"/>
      <c r="D75" s="22"/>
      <c r="E75" s="6" t="s">
        <v>852</v>
      </c>
      <c r="F75" s="22"/>
      <c r="G75" s="7"/>
      <c r="H75" s="7"/>
      <c r="I75" s="31"/>
      <c r="J75" s="7"/>
      <c r="K75" s="7"/>
      <c r="L75" s="31"/>
    </row>
    <row r="76" spans="2:12" s="17" customFormat="1" ht="25.5">
      <c r="B76" s="13" t="s">
        <v>854</v>
      </c>
      <c r="C76" s="27">
        <v>104916</v>
      </c>
      <c r="D76" s="11" t="s">
        <v>3</v>
      </c>
      <c r="E76" s="13" t="s">
        <v>325</v>
      </c>
      <c r="F76" s="11" t="s">
        <v>6</v>
      </c>
      <c r="G76" s="12">
        <f>231.8</f>
        <v>231.8</v>
      </c>
      <c r="H76" s="12"/>
      <c r="I76" s="30"/>
      <c r="J76" s="12"/>
      <c r="K76" s="12"/>
      <c r="L76" s="36"/>
    </row>
    <row r="77" spans="2:12" s="17" customFormat="1" ht="25.5">
      <c r="B77" s="13" t="s">
        <v>855</v>
      </c>
      <c r="C77" s="27">
        <v>104917</v>
      </c>
      <c r="D77" s="11" t="s">
        <v>3</v>
      </c>
      <c r="E77" s="13" t="s">
        <v>327</v>
      </c>
      <c r="F77" s="11" t="s">
        <v>6</v>
      </c>
      <c r="G77" s="12">
        <f>37.3</f>
        <v>37.299999999999997</v>
      </c>
      <c r="H77" s="12"/>
      <c r="I77" s="30"/>
      <c r="J77" s="12"/>
      <c r="K77" s="12"/>
      <c r="L77" s="36"/>
    </row>
    <row r="78" spans="2:12" s="17" customFormat="1" ht="25.5">
      <c r="B78" s="13" t="s">
        <v>856</v>
      </c>
      <c r="C78" s="27">
        <v>104918</v>
      </c>
      <c r="D78" s="11" t="s">
        <v>3</v>
      </c>
      <c r="E78" s="13" t="s">
        <v>328</v>
      </c>
      <c r="F78" s="11" t="s">
        <v>6</v>
      </c>
      <c r="G78" s="12">
        <f>459.1</f>
        <v>459.1</v>
      </c>
      <c r="H78" s="12"/>
      <c r="I78" s="30"/>
      <c r="J78" s="12"/>
      <c r="K78" s="12"/>
      <c r="L78" s="36"/>
    </row>
    <row r="79" spans="2:12" s="17" customFormat="1" ht="25.5">
      <c r="B79" s="13" t="s">
        <v>857</v>
      </c>
      <c r="C79" s="27">
        <v>104919</v>
      </c>
      <c r="D79" s="11" t="s">
        <v>3</v>
      </c>
      <c r="E79" s="13" t="s">
        <v>329</v>
      </c>
      <c r="F79" s="11" t="s">
        <v>6</v>
      </c>
      <c r="G79" s="12">
        <f>260.1</f>
        <v>260.10000000000002</v>
      </c>
      <c r="H79" s="12"/>
      <c r="I79" s="30"/>
      <c r="J79" s="12"/>
      <c r="K79" s="12"/>
      <c r="L79" s="36"/>
    </row>
    <row r="80" spans="2:12" s="17" customFormat="1" ht="25.5">
      <c r="B80" s="13" t="s">
        <v>858</v>
      </c>
      <c r="C80" s="27">
        <v>104920</v>
      </c>
      <c r="D80" s="11" t="s">
        <v>3</v>
      </c>
      <c r="E80" s="13" t="s">
        <v>330</v>
      </c>
      <c r="F80" s="11" t="s">
        <v>6</v>
      </c>
      <c r="G80" s="12">
        <f>511.8</f>
        <v>511.8</v>
      </c>
      <c r="H80" s="12"/>
      <c r="I80" s="30"/>
      <c r="J80" s="12"/>
      <c r="K80" s="12"/>
      <c r="L80" s="36"/>
    </row>
    <row r="81" spans="2:12" s="17" customFormat="1" ht="25.5">
      <c r="B81" s="13" t="s">
        <v>859</v>
      </c>
      <c r="C81" s="27">
        <v>104921</v>
      </c>
      <c r="D81" s="11" t="s">
        <v>3</v>
      </c>
      <c r="E81" s="13" t="s">
        <v>331</v>
      </c>
      <c r="F81" s="11" t="s">
        <v>6</v>
      </c>
      <c r="G81" s="12">
        <f>151.3</f>
        <v>151.30000000000001</v>
      </c>
      <c r="H81" s="12"/>
      <c r="I81" s="30"/>
      <c r="J81" s="12"/>
      <c r="K81" s="12"/>
      <c r="L81" s="36"/>
    </row>
    <row r="82" spans="2:12" s="17" customFormat="1" ht="25.5">
      <c r="B82" s="13" t="s">
        <v>860</v>
      </c>
      <c r="C82" s="27">
        <v>104922</v>
      </c>
      <c r="D82" s="11" t="s">
        <v>3</v>
      </c>
      <c r="E82" s="13" t="s">
        <v>332</v>
      </c>
      <c r="F82" s="11" t="s">
        <v>6</v>
      </c>
      <c r="G82" s="12">
        <f>55.8</f>
        <v>55.8</v>
      </c>
      <c r="H82" s="12"/>
      <c r="I82" s="30"/>
      <c r="J82" s="12"/>
      <c r="K82" s="12"/>
      <c r="L82" s="36"/>
    </row>
    <row r="83" spans="2:12" s="17" customFormat="1" ht="25.5">
      <c r="B83" s="13" t="s">
        <v>861</v>
      </c>
      <c r="C83" s="27">
        <v>95584</v>
      </c>
      <c r="D83" s="11" t="s">
        <v>3</v>
      </c>
      <c r="E83" s="13" t="s">
        <v>333</v>
      </c>
      <c r="F83" s="11" t="s">
        <v>6</v>
      </c>
      <c r="G83" s="12">
        <f>935.7</f>
        <v>935.7</v>
      </c>
      <c r="H83" s="12"/>
      <c r="I83" s="30"/>
      <c r="J83" s="12"/>
      <c r="K83" s="12"/>
      <c r="L83" s="36"/>
    </row>
    <row r="84" spans="2:12" s="17" customFormat="1" ht="25.5">
      <c r="B84" s="13" t="s">
        <v>862</v>
      </c>
      <c r="C84" s="27">
        <v>95578</v>
      </c>
      <c r="D84" s="11" t="s">
        <v>3</v>
      </c>
      <c r="E84" s="13" t="s">
        <v>334</v>
      </c>
      <c r="F84" s="11" t="s">
        <v>6</v>
      </c>
      <c r="G84" s="12">
        <f>2353.6</f>
        <v>2353.6</v>
      </c>
      <c r="H84" s="12"/>
      <c r="I84" s="30"/>
      <c r="J84" s="12"/>
      <c r="K84" s="12"/>
      <c r="L84" s="36"/>
    </row>
    <row r="85" spans="2:12" s="17" customFormat="1" ht="25.5">
      <c r="B85" s="13" t="s">
        <v>863</v>
      </c>
      <c r="C85" s="27">
        <v>96543</v>
      </c>
      <c r="D85" s="11" t="s">
        <v>3</v>
      </c>
      <c r="E85" s="13" t="s">
        <v>335</v>
      </c>
      <c r="F85" s="11" t="s">
        <v>6</v>
      </c>
      <c r="G85" s="12">
        <f>141.8</f>
        <v>141.80000000000001</v>
      </c>
      <c r="H85" s="12"/>
      <c r="I85" s="30"/>
      <c r="J85" s="12"/>
      <c r="K85" s="12"/>
      <c r="L85" s="36"/>
    </row>
    <row r="86" spans="2:12" s="17" customFormat="1" ht="25.5">
      <c r="B86" s="13" t="s">
        <v>864</v>
      </c>
      <c r="C86" s="27">
        <v>96544</v>
      </c>
      <c r="D86" s="11" t="s">
        <v>3</v>
      </c>
      <c r="E86" s="13" t="s">
        <v>336</v>
      </c>
      <c r="F86" s="11" t="s">
        <v>6</v>
      </c>
      <c r="G86" s="12">
        <f>497.5</f>
        <v>497.5</v>
      </c>
      <c r="H86" s="12"/>
      <c r="I86" s="30"/>
      <c r="J86" s="12"/>
      <c r="K86" s="12"/>
      <c r="L86" s="36"/>
    </row>
    <row r="87" spans="2:12" s="17" customFormat="1" ht="25.5">
      <c r="B87" s="13" t="s">
        <v>865</v>
      </c>
      <c r="C87" s="27">
        <v>96545</v>
      </c>
      <c r="D87" s="11" t="s">
        <v>3</v>
      </c>
      <c r="E87" s="13" t="s">
        <v>337</v>
      </c>
      <c r="F87" s="11" t="s">
        <v>6</v>
      </c>
      <c r="G87" s="12">
        <f>75.4</f>
        <v>75.400000000000006</v>
      </c>
      <c r="H87" s="12"/>
      <c r="I87" s="30"/>
      <c r="J87" s="12"/>
      <c r="K87" s="12"/>
      <c r="L87" s="36"/>
    </row>
    <row r="88" spans="2:12" s="17" customFormat="1" ht="25.5">
      <c r="B88" s="13" t="s">
        <v>866</v>
      </c>
      <c r="C88" s="27">
        <v>96546</v>
      </c>
      <c r="D88" s="11" t="s">
        <v>3</v>
      </c>
      <c r="E88" s="13" t="s">
        <v>338</v>
      </c>
      <c r="F88" s="11" t="s">
        <v>6</v>
      </c>
      <c r="G88" s="12">
        <f>608.7</f>
        <v>608.70000000000005</v>
      </c>
      <c r="H88" s="12"/>
      <c r="I88" s="30"/>
      <c r="J88" s="12"/>
      <c r="K88" s="12"/>
      <c r="L88" s="36"/>
    </row>
    <row r="89" spans="2:12" s="17" customFormat="1">
      <c r="B89" s="6" t="s">
        <v>289</v>
      </c>
      <c r="C89" s="26"/>
      <c r="D89" s="22"/>
      <c r="E89" s="6" t="s">
        <v>339</v>
      </c>
      <c r="F89" s="22"/>
      <c r="G89" s="7"/>
      <c r="H89" s="7"/>
      <c r="I89" s="31"/>
      <c r="J89" s="7"/>
      <c r="K89" s="7"/>
      <c r="L89" s="31"/>
    </row>
    <row r="90" spans="2:12" s="17" customFormat="1">
      <c r="B90" s="6" t="s">
        <v>867</v>
      </c>
      <c r="C90" s="26"/>
      <c r="D90" s="22"/>
      <c r="E90" s="6" t="s">
        <v>868</v>
      </c>
      <c r="F90" s="22"/>
      <c r="G90" s="7"/>
      <c r="H90" s="7"/>
      <c r="I90" s="31"/>
      <c r="J90" s="7"/>
      <c r="K90" s="7"/>
      <c r="L90" s="31"/>
    </row>
    <row r="91" spans="2:12" s="17" customFormat="1" ht="25.5">
      <c r="B91" s="13" t="s">
        <v>869</v>
      </c>
      <c r="C91" s="27">
        <v>96530</v>
      </c>
      <c r="D91" s="11" t="s">
        <v>3</v>
      </c>
      <c r="E91" s="13" t="s">
        <v>341</v>
      </c>
      <c r="F91" s="11" t="s">
        <v>278</v>
      </c>
      <c r="G91" s="12">
        <f>218.32</f>
        <v>218.32</v>
      </c>
      <c r="H91" s="12"/>
      <c r="I91" s="30"/>
      <c r="J91" s="12"/>
      <c r="K91" s="12"/>
      <c r="L91" s="36"/>
    </row>
    <row r="92" spans="2:12" s="17" customFormat="1" ht="38.25">
      <c r="B92" s="13" t="s">
        <v>870</v>
      </c>
      <c r="C92" s="27">
        <v>96540</v>
      </c>
      <c r="D92" s="11" t="s">
        <v>3</v>
      </c>
      <c r="E92" s="13" t="s">
        <v>343</v>
      </c>
      <c r="F92" s="11" t="s">
        <v>278</v>
      </c>
      <c r="G92" s="12">
        <f>166.96</f>
        <v>166.96</v>
      </c>
      <c r="H92" s="12"/>
      <c r="I92" s="30"/>
      <c r="J92" s="12"/>
      <c r="K92" s="12"/>
      <c r="L92" s="36"/>
    </row>
    <row r="93" spans="2:12" s="17" customFormat="1">
      <c r="B93" s="6" t="s">
        <v>292</v>
      </c>
      <c r="C93" s="26"/>
      <c r="D93" s="22"/>
      <c r="E93" s="6" t="s">
        <v>344</v>
      </c>
      <c r="F93" s="22"/>
      <c r="G93" s="7"/>
      <c r="H93" s="7"/>
      <c r="I93" s="31"/>
      <c r="J93" s="7"/>
      <c r="K93" s="7"/>
      <c r="L93" s="31"/>
    </row>
    <row r="94" spans="2:12" s="17" customFormat="1">
      <c r="B94" s="6" t="s">
        <v>871</v>
      </c>
      <c r="C94" s="26"/>
      <c r="D94" s="22"/>
      <c r="E94" s="6" t="s">
        <v>872</v>
      </c>
      <c r="F94" s="22"/>
      <c r="G94" s="7"/>
      <c r="H94" s="7"/>
      <c r="I94" s="31"/>
      <c r="J94" s="7"/>
      <c r="K94" s="7"/>
      <c r="L94" s="31"/>
    </row>
    <row r="95" spans="2:12" s="17" customFormat="1" ht="38.25">
      <c r="B95" s="13" t="s">
        <v>873</v>
      </c>
      <c r="C95" s="27">
        <v>96557</v>
      </c>
      <c r="D95" s="11" t="s">
        <v>3</v>
      </c>
      <c r="E95" s="13" t="s">
        <v>7</v>
      </c>
      <c r="F95" s="11" t="s">
        <v>264</v>
      </c>
      <c r="G95" s="12">
        <f>67.01</f>
        <v>67.010000000000005</v>
      </c>
      <c r="H95" s="12"/>
      <c r="I95" s="30"/>
      <c r="J95" s="12"/>
      <c r="K95" s="12"/>
      <c r="L95" s="36"/>
    </row>
    <row r="96" spans="2:12" s="17" customFormat="1">
      <c r="B96" s="6" t="s">
        <v>295</v>
      </c>
      <c r="C96" s="26"/>
      <c r="D96" s="22"/>
      <c r="E96" s="6" t="s">
        <v>346</v>
      </c>
      <c r="F96" s="22"/>
      <c r="G96" s="7"/>
      <c r="H96" s="7"/>
      <c r="I96" s="31"/>
      <c r="J96" s="7"/>
      <c r="K96" s="7"/>
      <c r="L96" s="31"/>
    </row>
    <row r="97" spans="2:12" s="17" customFormat="1">
      <c r="B97" s="6" t="s">
        <v>874</v>
      </c>
      <c r="C97" s="26"/>
      <c r="D97" s="22"/>
      <c r="E97" s="6" t="s">
        <v>875</v>
      </c>
      <c r="F97" s="22"/>
      <c r="G97" s="7"/>
      <c r="H97" s="7"/>
      <c r="I97" s="31"/>
      <c r="J97" s="7"/>
      <c r="K97" s="7"/>
      <c r="L97" s="31"/>
    </row>
    <row r="98" spans="2:12" s="17" customFormat="1" ht="25.5">
      <c r="B98" s="13" t="s">
        <v>876</v>
      </c>
      <c r="C98" s="27">
        <v>98557</v>
      </c>
      <c r="D98" s="11" t="s">
        <v>3</v>
      </c>
      <c r="E98" s="13" t="s">
        <v>348</v>
      </c>
      <c r="F98" s="11" t="s">
        <v>278</v>
      </c>
      <c r="G98" s="12">
        <f>255.7</f>
        <v>255.7</v>
      </c>
      <c r="H98" s="12"/>
      <c r="I98" s="30"/>
      <c r="J98" s="12"/>
      <c r="K98" s="12"/>
      <c r="L98" s="36"/>
    </row>
    <row r="99" spans="2:12" s="17" customFormat="1">
      <c r="B99" s="6">
        <v>4</v>
      </c>
      <c r="C99" s="26"/>
      <c r="D99" s="22"/>
      <c r="E99" s="6" t="s">
        <v>877</v>
      </c>
      <c r="F99" s="22"/>
      <c r="G99" s="7"/>
      <c r="H99" s="7"/>
      <c r="I99" s="31"/>
      <c r="J99" s="7"/>
      <c r="K99" s="7"/>
      <c r="L99" s="31"/>
    </row>
    <row r="100" spans="2:12" s="17" customFormat="1">
      <c r="B100" s="6" t="s">
        <v>305</v>
      </c>
      <c r="C100" s="26"/>
      <c r="D100" s="22"/>
      <c r="E100" s="6" t="s">
        <v>349</v>
      </c>
      <c r="F100" s="22"/>
      <c r="G100" s="7"/>
      <c r="H100" s="7"/>
      <c r="I100" s="31"/>
      <c r="J100" s="7"/>
      <c r="K100" s="7"/>
      <c r="L100" s="31"/>
    </row>
    <row r="101" spans="2:12" s="17" customFormat="1">
      <c r="B101" s="6" t="s">
        <v>878</v>
      </c>
      <c r="C101" s="26"/>
      <c r="D101" s="22"/>
      <c r="E101" s="6" t="s">
        <v>879</v>
      </c>
      <c r="F101" s="22"/>
      <c r="G101" s="7"/>
      <c r="H101" s="7"/>
      <c r="I101" s="31"/>
      <c r="J101" s="7"/>
      <c r="K101" s="7"/>
      <c r="L101" s="31"/>
    </row>
    <row r="102" spans="2:12" s="17" customFormat="1" ht="38.25">
      <c r="B102" s="13" t="s">
        <v>880</v>
      </c>
      <c r="C102" s="27">
        <v>92759</v>
      </c>
      <c r="D102" s="11" t="s">
        <v>3</v>
      </c>
      <c r="E102" s="13" t="s">
        <v>8</v>
      </c>
      <c r="F102" s="11" t="s">
        <v>6</v>
      </c>
      <c r="G102" s="12">
        <f>1076.1</f>
        <v>1076.0999999999999</v>
      </c>
      <c r="H102" s="12"/>
      <c r="I102" s="30"/>
      <c r="J102" s="12"/>
      <c r="K102" s="12"/>
      <c r="L102" s="36"/>
    </row>
    <row r="103" spans="2:12" s="17" customFormat="1" ht="38.25">
      <c r="B103" s="13" t="s">
        <v>881</v>
      </c>
      <c r="C103" s="27">
        <v>92760</v>
      </c>
      <c r="D103" s="11" t="s">
        <v>3</v>
      </c>
      <c r="E103" s="13" t="s">
        <v>352</v>
      </c>
      <c r="F103" s="11" t="s">
        <v>6</v>
      </c>
      <c r="G103" s="12">
        <f>677.4</f>
        <v>677.4</v>
      </c>
      <c r="H103" s="12"/>
      <c r="I103" s="30"/>
      <c r="J103" s="12"/>
      <c r="K103" s="12"/>
      <c r="L103" s="36"/>
    </row>
    <row r="104" spans="2:12" s="17" customFormat="1" ht="38.25">
      <c r="B104" s="13" t="s">
        <v>882</v>
      </c>
      <c r="C104" s="27">
        <v>92761</v>
      </c>
      <c r="D104" s="11" t="s">
        <v>3</v>
      </c>
      <c r="E104" s="13" t="s">
        <v>9</v>
      </c>
      <c r="F104" s="11" t="s">
        <v>6</v>
      </c>
      <c r="G104" s="12">
        <f>345.8</f>
        <v>345.8</v>
      </c>
      <c r="H104" s="12"/>
      <c r="I104" s="30"/>
      <c r="J104" s="12"/>
      <c r="K104" s="12"/>
      <c r="L104" s="36"/>
    </row>
    <row r="105" spans="2:12" s="17" customFormat="1" ht="38.25">
      <c r="B105" s="13" t="s">
        <v>883</v>
      </c>
      <c r="C105" s="27">
        <v>92762</v>
      </c>
      <c r="D105" s="11" t="s">
        <v>3</v>
      </c>
      <c r="E105" s="13" t="s">
        <v>10</v>
      </c>
      <c r="F105" s="11" t="s">
        <v>6</v>
      </c>
      <c r="G105" s="12">
        <f>2750.3</f>
        <v>2750.3</v>
      </c>
      <c r="H105" s="12"/>
      <c r="I105" s="30"/>
      <c r="J105" s="12"/>
      <c r="K105" s="12"/>
      <c r="L105" s="36"/>
    </row>
    <row r="106" spans="2:12" s="17" customFormat="1" ht="38.25">
      <c r="B106" s="13" t="s">
        <v>884</v>
      </c>
      <c r="C106" s="27">
        <v>92763</v>
      </c>
      <c r="D106" s="11" t="s">
        <v>3</v>
      </c>
      <c r="E106" s="13" t="s">
        <v>354</v>
      </c>
      <c r="F106" s="11" t="s">
        <v>6</v>
      </c>
      <c r="G106" s="12">
        <f>1667.4</f>
        <v>1667.4</v>
      </c>
      <c r="H106" s="12"/>
      <c r="I106" s="30"/>
      <c r="J106" s="12"/>
      <c r="K106" s="12"/>
      <c r="L106" s="36"/>
    </row>
    <row r="107" spans="2:12" s="17" customFormat="1" ht="38.25">
      <c r="B107" s="13" t="s">
        <v>885</v>
      </c>
      <c r="C107" s="27">
        <v>92764</v>
      </c>
      <c r="D107" s="11" t="s">
        <v>3</v>
      </c>
      <c r="E107" s="13" t="s">
        <v>355</v>
      </c>
      <c r="F107" s="11" t="s">
        <v>6</v>
      </c>
      <c r="G107" s="12">
        <f>1800.6</f>
        <v>1800.6</v>
      </c>
      <c r="H107" s="12"/>
      <c r="I107" s="30"/>
      <c r="J107" s="12"/>
      <c r="K107" s="12"/>
      <c r="L107" s="36"/>
    </row>
    <row r="108" spans="2:12" s="17" customFormat="1" ht="38.25">
      <c r="B108" s="13" t="s">
        <v>886</v>
      </c>
      <c r="C108" s="27">
        <v>92765</v>
      </c>
      <c r="D108" s="11" t="s">
        <v>3</v>
      </c>
      <c r="E108" s="13" t="s">
        <v>356</v>
      </c>
      <c r="F108" s="11" t="s">
        <v>6</v>
      </c>
      <c r="G108" s="12">
        <f>22.2</f>
        <v>22.2</v>
      </c>
      <c r="H108" s="12"/>
      <c r="I108" s="30"/>
      <c r="J108" s="12"/>
      <c r="K108" s="12"/>
      <c r="L108" s="36"/>
    </row>
    <row r="109" spans="2:12" s="17" customFormat="1">
      <c r="B109" s="6" t="s">
        <v>887</v>
      </c>
      <c r="C109" s="26"/>
      <c r="D109" s="22"/>
      <c r="E109" s="6" t="s">
        <v>888</v>
      </c>
      <c r="F109" s="22"/>
      <c r="G109" s="7"/>
      <c r="H109" s="7"/>
      <c r="I109" s="31"/>
      <c r="J109" s="7"/>
      <c r="K109" s="7"/>
      <c r="L109" s="31"/>
    </row>
    <row r="110" spans="2:12" s="17" customFormat="1" ht="25.5">
      <c r="B110" s="13" t="s">
        <v>889</v>
      </c>
      <c r="C110" s="27">
        <v>92768</v>
      </c>
      <c r="D110" s="11" t="s">
        <v>3</v>
      </c>
      <c r="E110" s="13" t="s">
        <v>11</v>
      </c>
      <c r="F110" s="11" t="s">
        <v>6</v>
      </c>
      <c r="G110" s="12">
        <f>924.7</f>
        <v>924.7</v>
      </c>
      <c r="H110" s="12"/>
      <c r="I110" s="30"/>
      <c r="J110" s="12"/>
      <c r="K110" s="12"/>
      <c r="L110" s="36"/>
    </row>
    <row r="111" spans="2:12" s="17" customFormat="1" ht="25.5">
      <c r="B111" s="13" t="s">
        <v>890</v>
      </c>
      <c r="C111" s="27">
        <v>92769</v>
      </c>
      <c r="D111" s="11" t="s">
        <v>3</v>
      </c>
      <c r="E111" s="13" t="s">
        <v>357</v>
      </c>
      <c r="F111" s="11" t="s">
        <v>6</v>
      </c>
      <c r="G111" s="12">
        <f>387.5</f>
        <v>387.5</v>
      </c>
      <c r="H111" s="12"/>
      <c r="I111" s="30"/>
      <c r="J111" s="12"/>
      <c r="K111" s="12"/>
      <c r="L111" s="36"/>
    </row>
    <row r="112" spans="2:12" s="17" customFormat="1" ht="25.5">
      <c r="B112" s="13" t="s">
        <v>891</v>
      </c>
      <c r="C112" s="27">
        <v>92770</v>
      </c>
      <c r="D112" s="11" t="s">
        <v>3</v>
      </c>
      <c r="E112" s="13" t="s">
        <v>358</v>
      </c>
      <c r="F112" s="11" t="s">
        <v>6</v>
      </c>
      <c r="G112" s="12">
        <f>1638.5</f>
        <v>1638.5</v>
      </c>
      <c r="H112" s="12"/>
      <c r="I112" s="30"/>
      <c r="J112" s="12"/>
      <c r="K112" s="12"/>
      <c r="L112" s="36"/>
    </row>
    <row r="113" spans="2:12" s="17" customFormat="1" ht="25.5">
      <c r="B113" s="13" t="s">
        <v>892</v>
      </c>
      <c r="C113" s="27">
        <v>92771</v>
      </c>
      <c r="D113" s="11" t="s">
        <v>3</v>
      </c>
      <c r="E113" s="13" t="s">
        <v>359</v>
      </c>
      <c r="F113" s="11" t="s">
        <v>6</v>
      </c>
      <c r="G113" s="12">
        <f>1834.6</f>
        <v>1834.6</v>
      </c>
      <c r="H113" s="12"/>
      <c r="I113" s="30"/>
      <c r="J113" s="12"/>
      <c r="K113" s="12"/>
      <c r="L113" s="36"/>
    </row>
    <row r="114" spans="2:12" s="17" customFormat="1" ht="25.5">
      <c r="B114" s="13" t="s">
        <v>893</v>
      </c>
      <c r="C114" s="27">
        <v>92772</v>
      </c>
      <c r="D114" s="11" t="s">
        <v>3</v>
      </c>
      <c r="E114" s="13" t="s">
        <v>360</v>
      </c>
      <c r="F114" s="11" t="s">
        <v>6</v>
      </c>
      <c r="G114" s="12">
        <f>825.4</f>
        <v>825.4</v>
      </c>
      <c r="H114" s="12"/>
      <c r="I114" s="30"/>
      <c r="J114" s="12"/>
      <c r="K114" s="12"/>
      <c r="L114" s="36"/>
    </row>
    <row r="115" spans="2:12" s="17" customFormat="1" ht="25.5">
      <c r="B115" s="13" t="s">
        <v>894</v>
      </c>
      <c r="C115" s="27">
        <v>92773</v>
      </c>
      <c r="D115" s="11" t="s">
        <v>3</v>
      </c>
      <c r="E115" s="13" t="s">
        <v>361</v>
      </c>
      <c r="F115" s="11" t="s">
        <v>6</v>
      </c>
      <c r="G115" s="12">
        <f>803.5</f>
        <v>803.5</v>
      </c>
      <c r="H115" s="12"/>
      <c r="I115" s="30"/>
      <c r="J115" s="12"/>
      <c r="K115" s="12"/>
      <c r="L115" s="36"/>
    </row>
    <row r="116" spans="2:12" s="17" customFormat="1" ht="25.5">
      <c r="B116" s="13" t="s">
        <v>895</v>
      </c>
      <c r="C116" s="28" t="s">
        <v>362</v>
      </c>
      <c r="D116" s="11" t="s">
        <v>58</v>
      </c>
      <c r="E116" s="13" t="s">
        <v>363</v>
      </c>
      <c r="F116" s="11" t="s">
        <v>364</v>
      </c>
      <c r="G116" s="12">
        <f>12</f>
        <v>12</v>
      </c>
      <c r="H116" s="12"/>
      <c r="I116" s="30"/>
      <c r="J116" s="12"/>
      <c r="K116" s="12"/>
      <c r="L116" s="36"/>
    </row>
    <row r="117" spans="2:12" s="17" customFormat="1" ht="25.5">
      <c r="B117" s="13" t="s">
        <v>896</v>
      </c>
      <c r="C117" s="28" t="s">
        <v>365</v>
      </c>
      <c r="D117" s="11" t="s">
        <v>58</v>
      </c>
      <c r="E117" s="13" t="s">
        <v>366</v>
      </c>
      <c r="F117" s="11" t="s">
        <v>364</v>
      </c>
      <c r="G117" s="12">
        <f>14</f>
        <v>14</v>
      </c>
      <c r="H117" s="12"/>
      <c r="I117" s="30"/>
      <c r="J117" s="12"/>
      <c r="K117" s="12"/>
      <c r="L117" s="36"/>
    </row>
    <row r="118" spans="2:12" s="17" customFormat="1" ht="25.5">
      <c r="B118" s="13" t="s">
        <v>897</v>
      </c>
      <c r="C118" s="28" t="s">
        <v>367</v>
      </c>
      <c r="D118" s="11" t="s">
        <v>297</v>
      </c>
      <c r="E118" s="13" t="s">
        <v>368</v>
      </c>
      <c r="F118" s="11" t="s">
        <v>364</v>
      </c>
      <c r="G118" s="12">
        <f>14</f>
        <v>14</v>
      </c>
      <c r="H118" s="12"/>
      <c r="I118" s="30"/>
      <c r="J118" s="12"/>
      <c r="K118" s="12"/>
      <c r="L118" s="36"/>
    </row>
    <row r="119" spans="2:12" s="17" customFormat="1">
      <c r="B119" s="6" t="s">
        <v>898</v>
      </c>
      <c r="C119" s="26"/>
      <c r="D119" s="22"/>
      <c r="E119" s="6" t="s">
        <v>899</v>
      </c>
      <c r="F119" s="22"/>
      <c r="G119" s="7"/>
      <c r="H119" s="7"/>
      <c r="I119" s="31"/>
      <c r="J119" s="7"/>
      <c r="K119" s="7"/>
      <c r="L119" s="31"/>
    </row>
    <row r="120" spans="2:12" s="17" customFormat="1" ht="25.5">
      <c r="B120" s="13" t="s">
        <v>900</v>
      </c>
      <c r="C120" s="27">
        <v>92268</v>
      </c>
      <c r="D120" s="11" t="s">
        <v>3</v>
      </c>
      <c r="E120" s="13" t="s">
        <v>369</v>
      </c>
      <c r="F120" s="11" t="s">
        <v>278</v>
      </c>
      <c r="G120" s="12">
        <f>345.74</f>
        <v>345.74</v>
      </c>
      <c r="H120" s="12"/>
      <c r="I120" s="30"/>
      <c r="J120" s="12"/>
      <c r="K120" s="12"/>
      <c r="L120" s="36"/>
    </row>
    <row r="121" spans="2:12" s="17" customFormat="1" ht="25.5">
      <c r="B121" s="13" t="s">
        <v>901</v>
      </c>
      <c r="C121" s="27">
        <v>92263</v>
      </c>
      <c r="D121" s="11" t="s">
        <v>3</v>
      </c>
      <c r="E121" s="13" t="s">
        <v>370</v>
      </c>
      <c r="F121" s="11" t="s">
        <v>278</v>
      </c>
      <c r="G121" s="12">
        <f>181.84</f>
        <v>181.84</v>
      </c>
      <c r="H121" s="12"/>
      <c r="I121" s="30"/>
      <c r="J121" s="12"/>
      <c r="K121" s="12"/>
      <c r="L121" s="36"/>
    </row>
    <row r="122" spans="2:12" s="17" customFormat="1" ht="25.5">
      <c r="B122" s="13" t="s">
        <v>902</v>
      </c>
      <c r="C122" s="27">
        <v>92266</v>
      </c>
      <c r="D122" s="11" t="s">
        <v>3</v>
      </c>
      <c r="E122" s="13" t="s">
        <v>371</v>
      </c>
      <c r="F122" s="11" t="s">
        <v>278</v>
      </c>
      <c r="G122" s="12">
        <f>388.03</f>
        <v>388.03</v>
      </c>
      <c r="H122" s="12"/>
      <c r="I122" s="30"/>
      <c r="J122" s="12"/>
      <c r="K122" s="12"/>
      <c r="L122" s="36"/>
    </row>
    <row r="123" spans="2:12" s="17" customFormat="1" ht="25.5">
      <c r="B123" s="13" t="s">
        <v>903</v>
      </c>
      <c r="C123" s="27">
        <v>101792</v>
      </c>
      <c r="D123" s="11" t="s">
        <v>3</v>
      </c>
      <c r="E123" s="13" t="s">
        <v>372</v>
      </c>
      <c r="F123" s="11" t="s">
        <v>264</v>
      </c>
      <c r="G123" s="12">
        <f>42.3</f>
        <v>42.3</v>
      </c>
      <c r="H123" s="12"/>
      <c r="I123" s="30"/>
      <c r="J123" s="12"/>
      <c r="K123" s="12"/>
      <c r="L123" s="36"/>
    </row>
    <row r="124" spans="2:12" s="17" customFormat="1" ht="25.5">
      <c r="B124" s="13" t="s">
        <v>904</v>
      </c>
      <c r="C124" s="27">
        <v>101793</v>
      </c>
      <c r="D124" s="11" t="s">
        <v>3</v>
      </c>
      <c r="E124" s="13" t="s">
        <v>373</v>
      </c>
      <c r="F124" s="11" t="s">
        <v>264</v>
      </c>
      <c r="G124" s="12">
        <f>11.2</f>
        <v>11.2</v>
      </c>
      <c r="H124" s="12"/>
      <c r="I124" s="30"/>
      <c r="J124" s="12"/>
      <c r="K124" s="12"/>
      <c r="L124" s="36"/>
    </row>
    <row r="125" spans="2:12" s="17" customFormat="1">
      <c r="B125" s="6" t="s">
        <v>905</v>
      </c>
      <c r="C125" s="26"/>
      <c r="D125" s="22"/>
      <c r="E125" s="6" t="s">
        <v>906</v>
      </c>
      <c r="F125" s="22"/>
      <c r="G125" s="7"/>
      <c r="H125" s="7"/>
      <c r="I125" s="31"/>
      <c r="J125" s="7"/>
      <c r="K125" s="7"/>
      <c r="L125" s="31"/>
    </row>
    <row r="126" spans="2:12" s="17" customFormat="1" ht="25.5">
      <c r="B126" s="13" t="s">
        <v>907</v>
      </c>
      <c r="C126" s="27">
        <v>394</v>
      </c>
      <c r="D126" s="11" t="s">
        <v>58</v>
      </c>
      <c r="E126" s="13" t="s">
        <v>374</v>
      </c>
      <c r="F126" s="11" t="s">
        <v>264</v>
      </c>
      <c r="G126" s="12">
        <f>11.31</f>
        <v>11.31</v>
      </c>
      <c r="H126" s="12"/>
      <c r="I126" s="30"/>
      <c r="J126" s="12"/>
      <c r="K126" s="12"/>
      <c r="L126" s="36"/>
    </row>
    <row r="127" spans="2:12" s="17" customFormat="1" ht="38.25">
      <c r="B127" s="13" t="s">
        <v>908</v>
      </c>
      <c r="C127" s="27">
        <v>395</v>
      </c>
      <c r="D127" s="11" t="s">
        <v>58</v>
      </c>
      <c r="E127" s="13" t="s">
        <v>375</v>
      </c>
      <c r="F127" s="11" t="s">
        <v>264</v>
      </c>
      <c r="G127" s="12">
        <f>90.72</f>
        <v>90.72</v>
      </c>
      <c r="H127" s="12"/>
      <c r="I127" s="30"/>
      <c r="J127" s="12"/>
      <c r="K127" s="12"/>
      <c r="L127" s="36"/>
    </row>
    <row r="128" spans="2:12" s="17" customFormat="1">
      <c r="B128" s="6">
        <v>5</v>
      </c>
      <c r="C128" s="26"/>
      <c r="D128" s="22"/>
      <c r="E128" s="6" t="s">
        <v>909</v>
      </c>
      <c r="F128" s="22"/>
      <c r="G128" s="7"/>
      <c r="H128" s="7"/>
      <c r="I128" s="31"/>
      <c r="J128" s="7"/>
      <c r="K128" s="7"/>
      <c r="L128" s="31"/>
    </row>
    <row r="129" spans="2:12" s="17" customFormat="1">
      <c r="B129" s="6" t="s">
        <v>309</v>
      </c>
      <c r="C129" s="26"/>
      <c r="D129" s="22"/>
      <c r="E129" s="6" t="s">
        <v>376</v>
      </c>
      <c r="F129" s="22"/>
      <c r="G129" s="7"/>
      <c r="H129" s="7"/>
      <c r="I129" s="31"/>
      <c r="J129" s="7"/>
      <c r="K129" s="7"/>
      <c r="L129" s="31"/>
    </row>
    <row r="130" spans="2:12" s="17" customFormat="1">
      <c r="B130" s="6" t="s">
        <v>910</v>
      </c>
      <c r="C130" s="26"/>
      <c r="D130" s="22"/>
      <c r="E130" s="6" t="s">
        <v>911</v>
      </c>
      <c r="F130" s="22"/>
      <c r="G130" s="7"/>
      <c r="H130" s="7"/>
      <c r="I130" s="31"/>
      <c r="J130" s="7"/>
      <c r="K130" s="7"/>
      <c r="L130" s="31"/>
    </row>
    <row r="131" spans="2:12" s="17" customFormat="1" ht="25.5">
      <c r="B131" s="13" t="s">
        <v>912</v>
      </c>
      <c r="C131" s="27">
        <v>98569</v>
      </c>
      <c r="D131" s="11" t="s">
        <v>3</v>
      </c>
      <c r="E131" s="13" t="s">
        <v>378</v>
      </c>
      <c r="F131" s="11" t="s">
        <v>278</v>
      </c>
      <c r="G131" s="12">
        <f>216.53</f>
        <v>216.53</v>
      </c>
      <c r="H131" s="12"/>
      <c r="I131" s="30"/>
      <c r="J131" s="12"/>
      <c r="K131" s="12"/>
      <c r="L131" s="36"/>
    </row>
    <row r="132" spans="2:12" s="17" customFormat="1" ht="25.5">
      <c r="B132" s="13" t="s">
        <v>913</v>
      </c>
      <c r="C132" s="27">
        <v>98565</v>
      </c>
      <c r="D132" s="11" t="s">
        <v>3</v>
      </c>
      <c r="E132" s="13" t="s">
        <v>380</v>
      </c>
      <c r="F132" s="11" t="s">
        <v>278</v>
      </c>
      <c r="G132" s="12">
        <f>216.53</f>
        <v>216.53</v>
      </c>
      <c r="H132" s="12"/>
      <c r="I132" s="30"/>
      <c r="J132" s="12"/>
      <c r="K132" s="12"/>
      <c r="L132" s="36"/>
    </row>
    <row r="133" spans="2:12" s="17" customFormat="1">
      <c r="B133" s="6" t="s">
        <v>914</v>
      </c>
      <c r="C133" s="26"/>
      <c r="D133" s="22"/>
      <c r="E133" s="6" t="s">
        <v>381</v>
      </c>
      <c r="F133" s="22"/>
      <c r="G133" s="7"/>
      <c r="H133" s="7"/>
      <c r="I133" s="31"/>
      <c r="J133" s="7"/>
      <c r="K133" s="7"/>
      <c r="L133" s="31"/>
    </row>
    <row r="134" spans="2:12" s="17" customFormat="1">
      <c r="B134" s="6" t="s">
        <v>915</v>
      </c>
      <c r="C134" s="26"/>
      <c r="D134" s="22"/>
      <c r="E134" s="6" t="s">
        <v>916</v>
      </c>
      <c r="F134" s="22"/>
      <c r="G134" s="7"/>
      <c r="H134" s="7"/>
      <c r="I134" s="31"/>
      <c r="J134" s="7"/>
      <c r="K134" s="7"/>
      <c r="L134" s="31"/>
    </row>
    <row r="135" spans="2:12" s="17" customFormat="1" ht="38.25">
      <c r="B135" s="13" t="s">
        <v>917</v>
      </c>
      <c r="C135" s="27">
        <v>98547</v>
      </c>
      <c r="D135" s="11" t="s">
        <v>3</v>
      </c>
      <c r="E135" s="13" t="s">
        <v>383</v>
      </c>
      <c r="F135" s="11" t="s">
        <v>278</v>
      </c>
      <c r="G135" s="12">
        <f>355.84</f>
        <v>355.84</v>
      </c>
      <c r="H135" s="12"/>
      <c r="I135" s="30"/>
      <c r="J135" s="12"/>
      <c r="K135" s="12"/>
      <c r="L135" s="36"/>
    </row>
    <row r="136" spans="2:12" s="17" customFormat="1">
      <c r="B136" s="6" t="s">
        <v>918</v>
      </c>
      <c r="C136" s="26"/>
      <c r="D136" s="22"/>
      <c r="E136" s="6" t="s">
        <v>919</v>
      </c>
      <c r="F136" s="22"/>
      <c r="G136" s="7"/>
      <c r="H136" s="7"/>
      <c r="I136" s="31"/>
      <c r="J136" s="7"/>
      <c r="K136" s="7"/>
      <c r="L136" s="31"/>
    </row>
    <row r="137" spans="2:12" s="17" customFormat="1" ht="25.5">
      <c r="B137" s="13" t="s">
        <v>920</v>
      </c>
      <c r="C137" s="27">
        <v>403</v>
      </c>
      <c r="D137" s="11" t="s">
        <v>58</v>
      </c>
      <c r="E137" s="13" t="s">
        <v>384</v>
      </c>
      <c r="F137" s="11" t="s">
        <v>278</v>
      </c>
      <c r="G137" s="12">
        <f>95.8</f>
        <v>95.8</v>
      </c>
      <c r="H137" s="12"/>
      <c r="I137" s="30"/>
      <c r="J137" s="12"/>
      <c r="K137" s="12"/>
      <c r="L137" s="36"/>
    </row>
    <row r="138" spans="2:12" s="17" customFormat="1">
      <c r="B138" s="6" t="s">
        <v>921</v>
      </c>
      <c r="C138" s="26"/>
      <c r="D138" s="22"/>
      <c r="E138" s="6" t="s">
        <v>385</v>
      </c>
      <c r="F138" s="22"/>
      <c r="G138" s="7"/>
      <c r="H138" s="7"/>
      <c r="I138" s="31"/>
      <c r="J138" s="7"/>
      <c r="K138" s="7"/>
      <c r="L138" s="31"/>
    </row>
    <row r="139" spans="2:12" s="17" customFormat="1">
      <c r="B139" s="6" t="s">
        <v>922</v>
      </c>
      <c r="C139" s="26"/>
      <c r="D139" s="22"/>
      <c r="E139" s="6" t="s">
        <v>923</v>
      </c>
      <c r="F139" s="22"/>
      <c r="G139" s="7"/>
      <c r="H139" s="7"/>
      <c r="I139" s="31"/>
      <c r="J139" s="7"/>
      <c r="K139" s="7"/>
      <c r="L139" s="31"/>
    </row>
    <row r="140" spans="2:12" s="17" customFormat="1" ht="38.25">
      <c r="B140" s="13" t="s">
        <v>924</v>
      </c>
      <c r="C140" s="27">
        <v>102712</v>
      </c>
      <c r="D140" s="11" t="s">
        <v>3</v>
      </c>
      <c r="E140" s="13" t="s">
        <v>387</v>
      </c>
      <c r="F140" s="11" t="s">
        <v>278</v>
      </c>
      <c r="G140" s="12">
        <f>327.25</f>
        <v>327.25</v>
      </c>
      <c r="H140" s="12"/>
      <c r="I140" s="30"/>
      <c r="J140" s="12"/>
      <c r="K140" s="12"/>
      <c r="L140" s="36"/>
    </row>
    <row r="141" spans="2:12" s="17" customFormat="1" ht="25.5">
      <c r="B141" s="13" t="s">
        <v>925</v>
      </c>
      <c r="C141" s="27">
        <v>372</v>
      </c>
      <c r="D141" s="11" t="s">
        <v>58</v>
      </c>
      <c r="E141" s="13" t="s">
        <v>389</v>
      </c>
      <c r="F141" s="11" t="s">
        <v>264</v>
      </c>
      <c r="G141" s="12">
        <f>17.14</f>
        <v>17.14</v>
      </c>
      <c r="H141" s="12"/>
      <c r="I141" s="30"/>
      <c r="J141" s="12"/>
      <c r="K141" s="12"/>
      <c r="L141" s="36"/>
    </row>
    <row r="142" spans="2:12" s="17" customFormat="1">
      <c r="B142" s="6" t="s">
        <v>926</v>
      </c>
      <c r="C142" s="26"/>
      <c r="D142" s="22"/>
      <c r="E142" s="6" t="s">
        <v>927</v>
      </c>
      <c r="F142" s="22"/>
      <c r="G142" s="7"/>
      <c r="H142" s="7"/>
      <c r="I142" s="31"/>
      <c r="J142" s="7"/>
      <c r="K142" s="7"/>
      <c r="L142" s="31"/>
    </row>
    <row r="143" spans="2:12" s="17" customFormat="1" ht="38.25">
      <c r="B143" s="13" t="s">
        <v>928</v>
      </c>
      <c r="C143" s="27">
        <v>102712</v>
      </c>
      <c r="D143" s="11" t="s">
        <v>3</v>
      </c>
      <c r="E143" s="13" t="s">
        <v>387</v>
      </c>
      <c r="F143" s="11" t="s">
        <v>278</v>
      </c>
      <c r="G143" s="12">
        <f>285.87</f>
        <v>285.87</v>
      </c>
      <c r="H143" s="12"/>
      <c r="I143" s="30"/>
      <c r="J143" s="12"/>
      <c r="K143" s="12"/>
      <c r="L143" s="36"/>
    </row>
    <row r="144" spans="2:12" s="17" customFormat="1" ht="25.5">
      <c r="B144" s="13" t="s">
        <v>929</v>
      </c>
      <c r="C144" s="27">
        <v>373</v>
      </c>
      <c r="D144" s="11" t="s">
        <v>58</v>
      </c>
      <c r="E144" s="13" t="s">
        <v>390</v>
      </c>
      <c r="F144" s="11" t="s">
        <v>264</v>
      </c>
      <c r="G144" s="12">
        <f>22.6</f>
        <v>22.6</v>
      </c>
      <c r="H144" s="12"/>
      <c r="I144" s="30"/>
      <c r="J144" s="12"/>
      <c r="K144" s="12"/>
      <c r="L144" s="36"/>
    </row>
    <row r="145" spans="2:12" s="17" customFormat="1">
      <c r="B145" s="13" t="s">
        <v>930</v>
      </c>
      <c r="C145" s="27">
        <v>98504</v>
      </c>
      <c r="D145" s="11" t="s">
        <v>3</v>
      </c>
      <c r="E145" s="13" t="s">
        <v>79</v>
      </c>
      <c r="F145" s="11" t="s">
        <v>278</v>
      </c>
      <c r="G145" s="12">
        <f>216.53</f>
        <v>216.53</v>
      </c>
      <c r="H145" s="12"/>
      <c r="I145" s="30"/>
      <c r="J145" s="12"/>
      <c r="K145" s="12"/>
      <c r="L145" s="36"/>
    </row>
    <row r="146" spans="2:12" s="17" customFormat="1">
      <c r="B146" s="6" t="s">
        <v>931</v>
      </c>
      <c r="C146" s="26"/>
      <c r="D146" s="22"/>
      <c r="E146" s="6" t="s">
        <v>391</v>
      </c>
      <c r="F146" s="22"/>
      <c r="G146" s="7"/>
      <c r="H146" s="7"/>
      <c r="I146" s="31"/>
      <c r="J146" s="7"/>
      <c r="K146" s="7"/>
      <c r="L146" s="31"/>
    </row>
    <row r="147" spans="2:12" s="17" customFormat="1">
      <c r="B147" s="6" t="s">
        <v>932</v>
      </c>
      <c r="C147" s="26"/>
      <c r="D147" s="22"/>
      <c r="E147" s="6" t="s">
        <v>933</v>
      </c>
      <c r="F147" s="22"/>
      <c r="G147" s="7"/>
      <c r="H147" s="7"/>
      <c r="I147" s="31"/>
      <c r="J147" s="7"/>
      <c r="K147" s="7"/>
      <c r="L147" s="31"/>
    </row>
    <row r="148" spans="2:12" s="17" customFormat="1" ht="38.25">
      <c r="B148" s="13" t="s">
        <v>934</v>
      </c>
      <c r="C148" s="28" t="s">
        <v>393</v>
      </c>
      <c r="D148" s="11" t="s">
        <v>58</v>
      </c>
      <c r="E148" s="13" t="s">
        <v>394</v>
      </c>
      <c r="F148" s="11" t="s">
        <v>5</v>
      </c>
      <c r="G148" s="12">
        <f>110.89</f>
        <v>110.89</v>
      </c>
      <c r="H148" s="12"/>
      <c r="I148" s="30"/>
      <c r="J148" s="12"/>
      <c r="K148" s="12"/>
      <c r="L148" s="36"/>
    </row>
    <row r="149" spans="2:12" s="17" customFormat="1">
      <c r="B149" s="6" t="s">
        <v>935</v>
      </c>
      <c r="C149" s="26"/>
      <c r="D149" s="22"/>
      <c r="E149" s="6" t="s">
        <v>395</v>
      </c>
      <c r="F149" s="22"/>
      <c r="G149" s="7"/>
      <c r="H149" s="7"/>
      <c r="I149" s="31"/>
      <c r="J149" s="7"/>
      <c r="K149" s="7"/>
      <c r="L149" s="31"/>
    </row>
    <row r="150" spans="2:12" s="17" customFormat="1">
      <c r="B150" s="6" t="s">
        <v>936</v>
      </c>
      <c r="C150" s="26"/>
      <c r="D150" s="22"/>
      <c r="E150" s="6" t="s">
        <v>937</v>
      </c>
      <c r="F150" s="22"/>
      <c r="G150" s="7"/>
      <c r="H150" s="7"/>
      <c r="I150" s="31"/>
      <c r="J150" s="7"/>
      <c r="K150" s="7"/>
      <c r="L150" s="31"/>
    </row>
    <row r="151" spans="2:12" s="17" customFormat="1" ht="25.5">
      <c r="B151" s="13" t="s">
        <v>938</v>
      </c>
      <c r="C151" s="28" t="s">
        <v>396</v>
      </c>
      <c r="D151" s="11" t="s">
        <v>58</v>
      </c>
      <c r="E151" s="13" t="s">
        <v>397</v>
      </c>
      <c r="F151" s="11" t="s">
        <v>278</v>
      </c>
      <c r="G151" s="12">
        <f>9.24</f>
        <v>9.24</v>
      </c>
      <c r="H151" s="12"/>
      <c r="I151" s="30"/>
      <c r="J151" s="12"/>
      <c r="K151" s="12"/>
      <c r="L151" s="36"/>
    </row>
    <row r="152" spans="2:12" s="17" customFormat="1" ht="25.5">
      <c r="B152" s="13" t="s">
        <v>939</v>
      </c>
      <c r="C152" s="28" t="s">
        <v>398</v>
      </c>
      <c r="D152" s="11" t="s">
        <v>58</v>
      </c>
      <c r="E152" s="13" t="s">
        <v>399</v>
      </c>
      <c r="F152" s="11" t="s">
        <v>278</v>
      </c>
      <c r="G152" s="12">
        <f>4.41</f>
        <v>4.41</v>
      </c>
      <c r="H152" s="12"/>
      <c r="I152" s="30"/>
      <c r="J152" s="12"/>
      <c r="K152" s="12"/>
      <c r="L152" s="36"/>
    </row>
    <row r="153" spans="2:12" s="17" customFormat="1">
      <c r="B153" s="6">
        <v>6</v>
      </c>
      <c r="C153" s="26"/>
      <c r="D153" s="22"/>
      <c r="E153" s="6" t="s">
        <v>940</v>
      </c>
      <c r="F153" s="22"/>
      <c r="G153" s="7"/>
      <c r="H153" s="7"/>
      <c r="I153" s="31"/>
      <c r="J153" s="7"/>
      <c r="K153" s="7"/>
      <c r="L153" s="31"/>
    </row>
    <row r="154" spans="2:12" s="17" customFormat="1">
      <c r="B154" s="6" t="s">
        <v>203</v>
      </c>
      <c r="C154" s="26"/>
      <c r="D154" s="22"/>
      <c r="E154" s="6" t="s">
        <v>400</v>
      </c>
      <c r="F154" s="22"/>
      <c r="G154" s="7"/>
      <c r="H154" s="7"/>
      <c r="I154" s="31"/>
      <c r="J154" s="7"/>
      <c r="K154" s="7"/>
      <c r="L154" s="31"/>
    </row>
    <row r="155" spans="2:12" s="17" customFormat="1">
      <c r="B155" s="6" t="s">
        <v>941</v>
      </c>
      <c r="C155" s="26"/>
      <c r="D155" s="22"/>
      <c r="E155" s="6" t="s">
        <v>942</v>
      </c>
      <c r="F155" s="22"/>
      <c r="G155" s="7"/>
      <c r="H155" s="7"/>
      <c r="I155" s="31"/>
      <c r="J155" s="7"/>
      <c r="K155" s="7"/>
      <c r="L155" s="31"/>
    </row>
    <row r="156" spans="2:12" s="17" customFormat="1" ht="38.25">
      <c r="B156" s="13" t="s">
        <v>943</v>
      </c>
      <c r="C156" s="27">
        <v>103328</v>
      </c>
      <c r="D156" s="11" t="s">
        <v>3</v>
      </c>
      <c r="E156" s="13" t="s">
        <v>401</v>
      </c>
      <c r="F156" s="11" t="s">
        <v>278</v>
      </c>
      <c r="G156" s="12">
        <f>372.39</f>
        <v>372.39</v>
      </c>
      <c r="H156" s="12"/>
      <c r="I156" s="30"/>
      <c r="J156" s="12"/>
      <c r="K156" s="12"/>
      <c r="L156" s="36"/>
    </row>
    <row r="157" spans="2:12" s="17" customFormat="1">
      <c r="B157" s="6" t="s">
        <v>204</v>
      </c>
      <c r="C157" s="26"/>
      <c r="D157" s="22"/>
      <c r="E157" s="6" t="s">
        <v>402</v>
      </c>
      <c r="F157" s="22"/>
      <c r="G157" s="7"/>
      <c r="H157" s="7"/>
      <c r="I157" s="31"/>
      <c r="J157" s="7"/>
      <c r="K157" s="7"/>
      <c r="L157" s="31"/>
    </row>
    <row r="158" spans="2:12" s="17" customFormat="1">
      <c r="B158" s="6" t="s">
        <v>944</v>
      </c>
      <c r="C158" s="26"/>
      <c r="D158" s="22"/>
      <c r="E158" s="6" t="s">
        <v>945</v>
      </c>
      <c r="F158" s="22"/>
      <c r="G158" s="7"/>
      <c r="H158" s="7"/>
      <c r="I158" s="31"/>
      <c r="J158" s="7"/>
      <c r="K158" s="7"/>
      <c r="L158" s="31"/>
    </row>
    <row r="159" spans="2:12" s="17" customFormat="1" ht="38.25">
      <c r="B159" s="13" t="s">
        <v>946</v>
      </c>
      <c r="C159" s="27">
        <v>90443</v>
      </c>
      <c r="D159" s="11" t="s">
        <v>3</v>
      </c>
      <c r="E159" s="13" t="s">
        <v>403</v>
      </c>
      <c r="F159" s="11" t="s">
        <v>5</v>
      </c>
      <c r="G159" s="12">
        <f>30</f>
        <v>30</v>
      </c>
      <c r="H159" s="12"/>
      <c r="I159" s="30"/>
      <c r="J159" s="12"/>
      <c r="K159" s="12"/>
      <c r="L159" s="36"/>
    </row>
    <row r="160" spans="2:12" s="17" customFormat="1" ht="25.5">
      <c r="B160" s="13" t="s">
        <v>947</v>
      </c>
      <c r="C160" s="27">
        <v>90447</v>
      </c>
      <c r="D160" s="11" t="s">
        <v>3</v>
      </c>
      <c r="E160" s="13" t="s">
        <v>404</v>
      </c>
      <c r="F160" s="11" t="s">
        <v>5</v>
      </c>
      <c r="G160" s="12">
        <f>70</f>
        <v>70</v>
      </c>
      <c r="H160" s="12"/>
      <c r="I160" s="30"/>
      <c r="J160" s="12"/>
      <c r="K160" s="12"/>
      <c r="L160" s="36"/>
    </row>
    <row r="161" spans="2:12" s="17" customFormat="1">
      <c r="B161" s="6" t="s">
        <v>948</v>
      </c>
      <c r="C161" s="26"/>
      <c r="D161" s="22"/>
      <c r="E161" s="6" t="s">
        <v>949</v>
      </c>
      <c r="F161" s="22"/>
      <c r="G161" s="7"/>
      <c r="H161" s="7"/>
      <c r="I161" s="31"/>
      <c r="J161" s="7"/>
      <c r="K161" s="7"/>
      <c r="L161" s="31"/>
    </row>
    <row r="162" spans="2:12" s="17" customFormat="1" ht="38.25">
      <c r="B162" s="13" t="s">
        <v>950</v>
      </c>
      <c r="C162" s="27">
        <v>90466</v>
      </c>
      <c r="D162" s="11" t="s">
        <v>3</v>
      </c>
      <c r="E162" s="13" t="s">
        <v>405</v>
      </c>
      <c r="F162" s="11" t="s">
        <v>5</v>
      </c>
      <c r="G162" s="12">
        <f>30</f>
        <v>30</v>
      </c>
      <c r="H162" s="12"/>
      <c r="I162" s="30"/>
      <c r="J162" s="12"/>
      <c r="K162" s="12"/>
      <c r="L162" s="36"/>
    </row>
    <row r="163" spans="2:12" s="17" customFormat="1" ht="25.5">
      <c r="B163" s="13" t="s">
        <v>951</v>
      </c>
      <c r="C163" s="27">
        <v>104766</v>
      </c>
      <c r="D163" s="11" t="s">
        <v>3</v>
      </c>
      <c r="E163" s="13" t="s">
        <v>406</v>
      </c>
      <c r="F163" s="11" t="s">
        <v>5</v>
      </c>
      <c r="G163" s="12">
        <f>30</f>
        <v>30</v>
      </c>
      <c r="H163" s="12"/>
      <c r="I163" s="30"/>
      <c r="J163" s="12"/>
      <c r="K163" s="12"/>
      <c r="L163" s="36"/>
    </row>
    <row r="164" spans="2:12" s="17" customFormat="1">
      <c r="B164" s="6" t="s">
        <v>952</v>
      </c>
      <c r="C164" s="26"/>
      <c r="D164" s="22"/>
      <c r="E164" s="6" t="s">
        <v>953</v>
      </c>
      <c r="F164" s="22"/>
      <c r="G164" s="7"/>
      <c r="H164" s="7"/>
      <c r="I164" s="31"/>
      <c r="J164" s="7"/>
      <c r="K164" s="7"/>
      <c r="L164" s="31"/>
    </row>
    <row r="165" spans="2:12" s="17" customFormat="1" ht="25.5">
      <c r="B165" s="13" t="s">
        <v>407</v>
      </c>
      <c r="C165" s="27">
        <v>93202</v>
      </c>
      <c r="D165" s="11" t="s">
        <v>3</v>
      </c>
      <c r="E165" s="13" t="s">
        <v>408</v>
      </c>
      <c r="F165" s="11" t="s">
        <v>5</v>
      </c>
      <c r="G165" s="12">
        <f>211.9</f>
        <v>211.9</v>
      </c>
      <c r="H165" s="12"/>
      <c r="I165" s="30"/>
      <c r="J165" s="12"/>
      <c r="K165" s="12"/>
      <c r="L165" s="36"/>
    </row>
    <row r="166" spans="2:12" s="17" customFormat="1">
      <c r="B166" s="6" t="s">
        <v>954</v>
      </c>
      <c r="C166" s="26"/>
      <c r="D166" s="22"/>
      <c r="E166" s="6" t="s">
        <v>955</v>
      </c>
      <c r="F166" s="22"/>
      <c r="G166" s="7"/>
      <c r="H166" s="7"/>
      <c r="I166" s="31"/>
      <c r="J166" s="7"/>
      <c r="K166" s="7"/>
      <c r="L166" s="31"/>
    </row>
    <row r="167" spans="2:12" s="17" customFormat="1" ht="25.5">
      <c r="B167" s="13" t="s">
        <v>956</v>
      </c>
      <c r="C167" s="27">
        <v>34</v>
      </c>
      <c r="D167" s="11" t="s">
        <v>58</v>
      </c>
      <c r="E167" s="13" t="s">
        <v>409</v>
      </c>
      <c r="F167" s="11" t="s">
        <v>5</v>
      </c>
      <c r="G167" s="12">
        <f>100</f>
        <v>100</v>
      </c>
      <c r="H167" s="12"/>
      <c r="I167" s="30"/>
      <c r="J167" s="12"/>
      <c r="K167" s="12"/>
      <c r="L167" s="36"/>
    </row>
    <row r="168" spans="2:12" s="17" customFormat="1">
      <c r="B168" s="6" t="s">
        <v>957</v>
      </c>
      <c r="C168" s="26"/>
      <c r="D168" s="22"/>
      <c r="E168" s="6" t="s">
        <v>958</v>
      </c>
      <c r="F168" s="22"/>
      <c r="G168" s="7"/>
      <c r="H168" s="7"/>
      <c r="I168" s="31"/>
      <c r="J168" s="7"/>
      <c r="K168" s="7"/>
      <c r="L168" s="31"/>
    </row>
    <row r="169" spans="2:12" s="17" customFormat="1" ht="25.5">
      <c r="B169" s="13" t="s">
        <v>959</v>
      </c>
      <c r="C169" s="27">
        <v>105024</v>
      </c>
      <c r="D169" s="11" t="s">
        <v>3</v>
      </c>
      <c r="E169" s="13" t="s">
        <v>410</v>
      </c>
      <c r="F169" s="11" t="s">
        <v>5</v>
      </c>
      <c r="G169" s="12">
        <f>8.8</f>
        <v>8.8000000000000007</v>
      </c>
      <c r="H169" s="12"/>
      <c r="I169" s="30"/>
      <c r="J169" s="12"/>
      <c r="K169" s="12"/>
      <c r="L169" s="36"/>
    </row>
    <row r="170" spans="2:12" s="17" customFormat="1">
      <c r="B170" s="6" t="s">
        <v>205</v>
      </c>
      <c r="C170" s="26"/>
      <c r="D170" s="22"/>
      <c r="E170" s="6" t="s">
        <v>411</v>
      </c>
      <c r="F170" s="22"/>
      <c r="G170" s="7"/>
      <c r="H170" s="7"/>
      <c r="I170" s="31"/>
      <c r="J170" s="7"/>
      <c r="K170" s="7"/>
      <c r="L170" s="31"/>
    </row>
    <row r="171" spans="2:12" s="17" customFormat="1">
      <c r="B171" s="6" t="s">
        <v>960</v>
      </c>
      <c r="C171" s="26"/>
      <c r="D171" s="22"/>
      <c r="E171" s="6" t="s">
        <v>961</v>
      </c>
      <c r="F171" s="22"/>
      <c r="G171" s="7"/>
      <c r="H171" s="7"/>
      <c r="I171" s="31"/>
      <c r="J171" s="7"/>
      <c r="K171" s="7"/>
      <c r="L171" s="31"/>
    </row>
    <row r="172" spans="2:12" s="17" customFormat="1" ht="51">
      <c r="B172" s="13" t="s">
        <v>962</v>
      </c>
      <c r="C172" s="28" t="s">
        <v>412</v>
      </c>
      <c r="D172" s="11" t="s">
        <v>58</v>
      </c>
      <c r="E172" s="13" t="s">
        <v>413</v>
      </c>
      <c r="F172" s="11" t="s">
        <v>5</v>
      </c>
      <c r="G172" s="12">
        <f>1223.56</f>
        <v>1223.56</v>
      </c>
      <c r="H172" s="12"/>
      <c r="I172" s="30"/>
      <c r="J172" s="12"/>
      <c r="K172" s="12"/>
      <c r="L172" s="36"/>
    </row>
    <row r="173" spans="2:12" s="17" customFormat="1" ht="39" customHeight="1">
      <c r="B173" s="13" t="s">
        <v>963</v>
      </c>
      <c r="C173" s="28" t="s">
        <v>414</v>
      </c>
      <c r="D173" s="11" t="s">
        <v>58</v>
      </c>
      <c r="E173" s="13" t="s">
        <v>415</v>
      </c>
      <c r="F173" s="11" t="s">
        <v>6</v>
      </c>
      <c r="G173" s="12">
        <f>105.75</f>
        <v>105.75</v>
      </c>
      <c r="H173" s="12"/>
      <c r="I173" s="30"/>
      <c r="J173" s="12"/>
      <c r="K173" s="12"/>
      <c r="L173" s="36"/>
    </row>
    <row r="174" spans="2:12" s="17" customFormat="1">
      <c r="B174" s="6">
        <v>7</v>
      </c>
      <c r="C174" s="26"/>
      <c r="D174" s="22"/>
      <c r="E174" s="6" t="s">
        <v>964</v>
      </c>
      <c r="F174" s="22"/>
      <c r="G174" s="7"/>
      <c r="H174" s="7"/>
      <c r="I174" s="31"/>
      <c r="J174" s="7"/>
      <c r="K174" s="7"/>
      <c r="L174" s="31"/>
    </row>
    <row r="175" spans="2:12" s="17" customFormat="1">
      <c r="B175" s="6" t="s">
        <v>314</v>
      </c>
      <c r="C175" s="26"/>
      <c r="D175" s="22"/>
      <c r="E175" s="6" t="s">
        <v>416</v>
      </c>
      <c r="F175" s="22"/>
      <c r="G175" s="7"/>
      <c r="H175" s="7"/>
      <c r="I175" s="31"/>
      <c r="J175" s="7"/>
      <c r="K175" s="7"/>
      <c r="L175" s="31"/>
    </row>
    <row r="176" spans="2:12" s="17" customFormat="1">
      <c r="B176" s="6" t="s">
        <v>965</v>
      </c>
      <c r="C176" s="26"/>
      <c r="D176" s="22"/>
      <c r="E176" s="6" t="s">
        <v>966</v>
      </c>
      <c r="F176" s="22"/>
      <c r="G176" s="7"/>
      <c r="H176" s="7"/>
      <c r="I176" s="31"/>
      <c r="J176" s="7"/>
      <c r="K176" s="7"/>
      <c r="L176" s="31"/>
    </row>
    <row r="177" spans="2:12" s="17" customFormat="1" ht="25.5">
      <c r="B177" s="13" t="s">
        <v>967</v>
      </c>
      <c r="C177" s="28" t="s">
        <v>417</v>
      </c>
      <c r="D177" s="11" t="s">
        <v>58</v>
      </c>
      <c r="E177" s="13" t="s">
        <v>418</v>
      </c>
      <c r="F177" s="11" t="s">
        <v>278</v>
      </c>
      <c r="G177" s="12">
        <f>51.03</f>
        <v>51.03</v>
      </c>
      <c r="H177" s="12"/>
      <c r="I177" s="30"/>
      <c r="J177" s="12"/>
      <c r="K177" s="12"/>
      <c r="L177" s="36"/>
    </row>
    <row r="178" spans="2:12" s="17" customFormat="1">
      <c r="B178" s="6" t="s">
        <v>968</v>
      </c>
      <c r="C178" s="26"/>
      <c r="D178" s="22"/>
      <c r="E178" s="6" t="s">
        <v>969</v>
      </c>
      <c r="F178" s="22"/>
      <c r="G178" s="7"/>
      <c r="H178" s="7"/>
      <c r="I178" s="31"/>
      <c r="J178" s="7"/>
      <c r="K178" s="7"/>
      <c r="L178" s="31"/>
    </row>
    <row r="179" spans="2:12" s="17" customFormat="1" ht="63.75">
      <c r="B179" s="13" t="s">
        <v>970</v>
      </c>
      <c r="C179" s="27">
        <v>94569</v>
      </c>
      <c r="D179" s="11" t="s">
        <v>3</v>
      </c>
      <c r="E179" s="13" t="s">
        <v>419</v>
      </c>
      <c r="F179" s="11" t="s">
        <v>278</v>
      </c>
      <c r="G179" s="12">
        <f>37.83</f>
        <v>37.83</v>
      </c>
      <c r="H179" s="12"/>
      <c r="I179" s="30"/>
      <c r="J179" s="12"/>
      <c r="K179" s="12"/>
      <c r="L179" s="36"/>
    </row>
    <row r="180" spans="2:12" s="17" customFormat="1">
      <c r="B180" s="6" t="s">
        <v>971</v>
      </c>
      <c r="C180" s="26"/>
      <c r="D180" s="22"/>
      <c r="E180" s="6" t="s">
        <v>420</v>
      </c>
      <c r="F180" s="22"/>
      <c r="G180" s="7"/>
      <c r="H180" s="7"/>
      <c r="I180" s="31"/>
      <c r="J180" s="7"/>
      <c r="K180" s="7"/>
      <c r="L180" s="31"/>
    </row>
    <row r="181" spans="2:12" s="17" customFormat="1">
      <c r="B181" s="6" t="s">
        <v>972</v>
      </c>
      <c r="C181" s="26"/>
      <c r="D181" s="22"/>
      <c r="E181" s="6" t="s">
        <v>973</v>
      </c>
      <c r="F181" s="22"/>
      <c r="G181" s="7"/>
      <c r="H181" s="7"/>
      <c r="I181" s="31"/>
      <c r="J181" s="7"/>
      <c r="K181" s="7"/>
      <c r="L181" s="31"/>
    </row>
    <row r="182" spans="2:12" s="17" customFormat="1" ht="51">
      <c r="B182" s="13" t="s">
        <v>974</v>
      </c>
      <c r="C182" s="27">
        <v>90793</v>
      </c>
      <c r="D182" s="11" t="s">
        <v>3</v>
      </c>
      <c r="E182" s="13" t="s">
        <v>421</v>
      </c>
      <c r="F182" s="11" t="s">
        <v>4</v>
      </c>
      <c r="G182" s="12">
        <f>3</f>
        <v>3</v>
      </c>
      <c r="H182" s="12"/>
      <c r="I182" s="30"/>
      <c r="J182" s="12"/>
      <c r="K182" s="12"/>
      <c r="L182" s="36"/>
    </row>
    <row r="183" spans="2:12" s="17" customFormat="1" ht="51">
      <c r="B183" s="13" t="s">
        <v>975</v>
      </c>
      <c r="C183" s="28" t="s">
        <v>422</v>
      </c>
      <c r="D183" s="11" t="s">
        <v>58</v>
      </c>
      <c r="E183" s="13" t="s">
        <v>423</v>
      </c>
      <c r="F183" s="11" t="s">
        <v>4</v>
      </c>
      <c r="G183" s="12">
        <f>2</f>
        <v>2</v>
      </c>
      <c r="H183" s="12"/>
      <c r="I183" s="30"/>
      <c r="J183" s="12"/>
      <c r="K183" s="12"/>
      <c r="L183" s="36"/>
    </row>
    <row r="184" spans="2:12" s="17" customFormat="1" ht="63.75">
      <c r="B184" s="13" t="s">
        <v>976</v>
      </c>
      <c r="C184" s="28" t="s">
        <v>424</v>
      </c>
      <c r="D184" s="11" t="s">
        <v>58</v>
      </c>
      <c r="E184" s="13" t="s">
        <v>425</v>
      </c>
      <c r="F184" s="11" t="s">
        <v>4</v>
      </c>
      <c r="G184" s="12">
        <f>3</f>
        <v>3</v>
      </c>
      <c r="H184" s="12"/>
      <c r="I184" s="30"/>
      <c r="J184" s="12"/>
      <c r="K184" s="12"/>
      <c r="L184" s="36"/>
    </row>
    <row r="185" spans="2:12" s="17" customFormat="1">
      <c r="B185" s="6" t="s">
        <v>977</v>
      </c>
      <c r="C185" s="26"/>
      <c r="D185" s="22"/>
      <c r="E185" s="6" t="s">
        <v>426</v>
      </c>
      <c r="F185" s="22"/>
      <c r="G185" s="7"/>
      <c r="H185" s="7"/>
      <c r="I185" s="31"/>
      <c r="J185" s="7"/>
      <c r="K185" s="7"/>
      <c r="L185" s="31"/>
    </row>
    <row r="186" spans="2:12" s="17" customFormat="1">
      <c r="B186" s="6" t="s">
        <v>978</v>
      </c>
      <c r="C186" s="26"/>
      <c r="D186" s="22"/>
      <c r="E186" s="6" t="s">
        <v>979</v>
      </c>
      <c r="F186" s="22"/>
      <c r="G186" s="7"/>
      <c r="H186" s="7"/>
      <c r="I186" s="31"/>
      <c r="J186" s="7"/>
      <c r="K186" s="7"/>
      <c r="L186" s="31"/>
    </row>
    <row r="187" spans="2:12" s="17" customFormat="1" ht="38.25">
      <c r="B187" s="13" t="s">
        <v>980</v>
      </c>
      <c r="C187" s="28" t="s">
        <v>427</v>
      </c>
      <c r="D187" s="11" t="s">
        <v>58</v>
      </c>
      <c r="E187" s="13" t="s">
        <v>428</v>
      </c>
      <c r="F187" s="11" t="s">
        <v>278</v>
      </c>
      <c r="G187" s="12">
        <f>15.89</f>
        <v>15.89</v>
      </c>
      <c r="H187" s="12"/>
      <c r="I187" s="30"/>
      <c r="J187" s="12"/>
      <c r="K187" s="12"/>
      <c r="L187" s="36"/>
    </row>
    <row r="188" spans="2:12" s="17" customFormat="1">
      <c r="B188" s="6">
        <v>8</v>
      </c>
      <c r="C188" s="26"/>
      <c r="D188" s="22"/>
      <c r="E188" s="6" t="s">
        <v>981</v>
      </c>
      <c r="F188" s="22"/>
      <c r="G188" s="7"/>
      <c r="H188" s="7"/>
      <c r="I188" s="31"/>
      <c r="J188" s="7"/>
      <c r="K188" s="7"/>
      <c r="L188" s="31"/>
    </row>
    <row r="189" spans="2:12" s="17" customFormat="1">
      <c r="B189" s="6" t="s">
        <v>317</v>
      </c>
      <c r="C189" s="26"/>
      <c r="D189" s="22"/>
      <c r="E189" s="6" t="s">
        <v>429</v>
      </c>
      <c r="F189" s="22"/>
      <c r="G189" s="7"/>
      <c r="H189" s="7"/>
      <c r="I189" s="31"/>
      <c r="J189" s="7"/>
      <c r="K189" s="7"/>
      <c r="L189" s="31"/>
    </row>
    <row r="190" spans="2:12" s="17" customFormat="1">
      <c r="B190" s="6" t="s">
        <v>982</v>
      </c>
      <c r="C190" s="26"/>
      <c r="D190" s="22"/>
      <c r="E190" s="6" t="s">
        <v>983</v>
      </c>
      <c r="F190" s="22"/>
      <c r="G190" s="7"/>
      <c r="H190" s="7"/>
      <c r="I190" s="31"/>
      <c r="J190" s="7"/>
      <c r="K190" s="7"/>
      <c r="L190" s="31"/>
    </row>
    <row r="191" spans="2:12" s="17" customFormat="1" ht="25.5">
      <c r="B191" s="13" t="s">
        <v>984</v>
      </c>
      <c r="C191" s="27">
        <v>95674</v>
      </c>
      <c r="D191" s="11" t="s">
        <v>3</v>
      </c>
      <c r="E191" s="13" t="s">
        <v>430</v>
      </c>
      <c r="F191" s="11" t="s">
        <v>4</v>
      </c>
      <c r="G191" s="12">
        <f>1</f>
        <v>1</v>
      </c>
      <c r="H191" s="12"/>
      <c r="I191" s="30"/>
      <c r="J191" s="12"/>
      <c r="K191" s="12"/>
      <c r="L191" s="36"/>
    </row>
    <row r="192" spans="2:12" s="17" customFormat="1" ht="38.25">
      <c r="B192" s="13" t="s">
        <v>985</v>
      </c>
      <c r="C192" s="27">
        <v>95635</v>
      </c>
      <c r="D192" s="11" t="s">
        <v>3</v>
      </c>
      <c r="E192" s="13" t="s">
        <v>431</v>
      </c>
      <c r="F192" s="11" t="s">
        <v>4</v>
      </c>
      <c r="G192" s="12">
        <f>1</f>
        <v>1</v>
      </c>
      <c r="H192" s="12"/>
      <c r="I192" s="30"/>
      <c r="J192" s="12"/>
      <c r="K192" s="12"/>
      <c r="L192" s="36"/>
    </row>
    <row r="193" spans="2:12" s="17" customFormat="1" ht="25.5">
      <c r="B193" s="13" t="s">
        <v>986</v>
      </c>
      <c r="C193" s="27">
        <v>95676</v>
      </c>
      <c r="D193" s="11" t="s">
        <v>3</v>
      </c>
      <c r="E193" s="13" t="s">
        <v>432</v>
      </c>
      <c r="F193" s="11" t="s">
        <v>4</v>
      </c>
      <c r="G193" s="12">
        <f>1</f>
        <v>1</v>
      </c>
      <c r="H193" s="12"/>
      <c r="I193" s="30"/>
      <c r="J193" s="12"/>
      <c r="K193" s="12"/>
      <c r="L193" s="36"/>
    </row>
    <row r="194" spans="2:12" s="17" customFormat="1">
      <c r="B194" s="6" t="s">
        <v>987</v>
      </c>
      <c r="C194" s="26"/>
      <c r="D194" s="22"/>
      <c r="E194" s="6" t="s">
        <v>988</v>
      </c>
      <c r="F194" s="22"/>
      <c r="G194" s="7"/>
      <c r="H194" s="7"/>
      <c r="I194" s="31"/>
      <c r="J194" s="7"/>
      <c r="K194" s="7"/>
      <c r="L194" s="31"/>
    </row>
    <row r="195" spans="2:12" s="17" customFormat="1" ht="25.5">
      <c r="B195" s="13" t="s">
        <v>990</v>
      </c>
      <c r="C195" s="27">
        <v>102615</v>
      </c>
      <c r="D195" s="11" t="s">
        <v>3</v>
      </c>
      <c r="E195" s="13" t="s">
        <v>433</v>
      </c>
      <c r="F195" s="11" t="s">
        <v>4</v>
      </c>
      <c r="G195" s="12">
        <f>2</f>
        <v>2</v>
      </c>
      <c r="H195" s="12"/>
      <c r="I195" s="30"/>
      <c r="J195" s="12"/>
      <c r="K195" s="12"/>
      <c r="L195" s="36"/>
    </row>
    <row r="196" spans="2:12" s="17" customFormat="1" ht="25.5">
      <c r="B196" s="13" t="s">
        <v>991</v>
      </c>
      <c r="C196" s="27">
        <v>94795</v>
      </c>
      <c r="D196" s="11" t="s">
        <v>3</v>
      </c>
      <c r="E196" s="13" t="s">
        <v>434</v>
      </c>
      <c r="F196" s="11" t="s">
        <v>4</v>
      </c>
      <c r="G196" s="12">
        <f>2</f>
        <v>2</v>
      </c>
      <c r="H196" s="12"/>
      <c r="I196" s="30"/>
      <c r="J196" s="12"/>
      <c r="K196" s="12"/>
      <c r="L196" s="36"/>
    </row>
    <row r="197" spans="2:12" s="17" customFormat="1">
      <c r="B197" s="6" t="s">
        <v>989</v>
      </c>
      <c r="C197" s="26"/>
      <c r="D197" s="22"/>
      <c r="E197" s="6" t="s">
        <v>992</v>
      </c>
      <c r="F197" s="22"/>
      <c r="G197" s="7"/>
      <c r="H197" s="7"/>
      <c r="I197" s="31"/>
      <c r="J197" s="7"/>
      <c r="K197" s="7"/>
      <c r="L197" s="31"/>
    </row>
    <row r="198" spans="2:12" s="17" customFormat="1" ht="25.5">
      <c r="B198" s="13" t="s">
        <v>993</v>
      </c>
      <c r="C198" s="27">
        <v>89353</v>
      </c>
      <c r="D198" s="11" t="s">
        <v>3</v>
      </c>
      <c r="E198" s="13" t="s">
        <v>435</v>
      </c>
      <c r="F198" s="11" t="s">
        <v>4</v>
      </c>
      <c r="G198" s="12">
        <f>15</f>
        <v>15</v>
      </c>
      <c r="H198" s="12"/>
      <c r="I198" s="30"/>
      <c r="J198" s="12"/>
      <c r="K198" s="12"/>
      <c r="L198" s="36"/>
    </row>
    <row r="199" spans="2:12" s="17" customFormat="1" ht="38.25">
      <c r="B199" s="13" t="s">
        <v>994</v>
      </c>
      <c r="C199" s="27">
        <v>89985</v>
      </c>
      <c r="D199" s="11" t="s">
        <v>3</v>
      </c>
      <c r="E199" s="13" t="s">
        <v>436</v>
      </c>
      <c r="F199" s="11" t="s">
        <v>4</v>
      </c>
      <c r="G199" s="12">
        <f>1</f>
        <v>1</v>
      </c>
      <c r="H199" s="12"/>
      <c r="I199" s="30"/>
      <c r="J199" s="12"/>
      <c r="K199" s="12"/>
      <c r="L199" s="36"/>
    </row>
    <row r="200" spans="2:12" s="17" customFormat="1" ht="25.5">
      <c r="B200" s="13" t="s">
        <v>995</v>
      </c>
      <c r="C200" s="27">
        <v>94489</v>
      </c>
      <c r="D200" s="11" t="s">
        <v>3</v>
      </c>
      <c r="E200" s="13" t="s">
        <v>437</v>
      </c>
      <c r="F200" s="11" t="s">
        <v>4</v>
      </c>
      <c r="G200" s="12">
        <f>1</f>
        <v>1</v>
      </c>
      <c r="H200" s="12"/>
      <c r="I200" s="30"/>
      <c r="J200" s="12"/>
      <c r="K200" s="12"/>
      <c r="L200" s="36"/>
    </row>
    <row r="201" spans="2:12" s="17" customFormat="1" ht="25.5">
      <c r="B201" s="13" t="s">
        <v>996</v>
      </c>
      <c r="C201" s="27">
        <v>94491</v>
      </c>
      <c r="D201" s="11" t="s">
        <v>3</v>
      </c>
      <c r="E201" s="13" t="s">
        <v>438</v>
      </c>
      <c r="F201" s="11" t="s">
        <v>4</v>
      </c>
      <c r="G201" s="12">
        <f>3</f>
        <v>3</v>
      </c>
      <c r="H201" s="12"/>
      <c r="I201" s="30"/>
      <c r="J201" s="12"/>
      <c r="K201" s="12"/>
      <c r="L201" s="36"/>
    </row>
    <row r="202" spans="2:12" s="17" customFormat="1" ht="25.5">
      <c r="B202" s="13" t="s">
        <v>997</v>
      </c>
      <c r="C202" s="27">
        <v>94492</v>
      </c>
      <c r="D202" s="11" t="s">
        <v>3</v>
      </c>
      <c r="E202" s="13" t="s">
        <v>439</v>
      </c>
      <c r="F202" s="11" t="s">
        <v>4</v>
      </c>
      <c r="G202" s="12">
        <f>1</f>
        <v>1</v>
      </c>
      <c r="H202" s="12"/>
      <c r="I202" s="30"/>
      <c r="J202" s="12"/>
      <c r="K202" s="12"/>
      <c r="L202" s="36"/>
    </row>
    <row r="203" spans="2:12" s="17" customFormat="1">
      <c r="B203" s="6" t="s">
        <v>998</v>
      </c>
      <c r="C203" s="26"/>
      <c r="D203" s="22"/>
      <c r="E203" s="6" t="s">
        <v>999</v>
      </c>
      <c r="F203" s="22"/>
      <c r="G203" s="7"/>
      <c r="H203" s="7"/>
      <c r="I203" s="31"/>
      <c r="J203" s="7"/>
      <c r="K203" s="7"/>
      <c r="L203" s="31"/>
    </row>
    <row r="204" spans="2:12" s="17" customFormat="1" ht="25.5">
      <c r="B204" s="13" t="s">
        <v>1000</v>
      </c>
      <c r="C204" s="27">
        <v>89402</v>
      </c>
      <c r="D204" s="11" t="s">
        <v>3</v>
      </c>
      <c r="E204" s="13" t="s">
        <v>440</v>
      </c>
      <c r="F204" s="11" t="s">
        <v>5</v>
      </c>
      <c r="G204" s="12">
        <f>88.14</f>
        <v>88.14</v>
      </c>
      <c r="H204" s="12"/>
      <c r="I204" s="30"/>
      <c r="J204" s="12"/>
      <c r="K204" s="12"/>
      <c r="L204" s="36"/>
    </row>
    <row r="205" spans="2:12" s="17" customFormat="1" ht="25.5">
      <c r="B205" s="13" t="s">
        <v>1001</v>
      </c>
      <c r="C205" s="27">
        <v>103978</v>
      </c>
      <c r="D205" s="11" t="s">
        <v>3</v>
      </c>
      <c r="E205" s="13" t="s">
        <v>441</v>
      </c>
      <c r="F205" s="11" t="s">
        <v>5</v>
      </c>
      <c r="G205" s="12">
        <f>9.26</f>
        <v>9.26</v>
      </c>
      <c r="H205" s="12"/>
      <c r="I205" s="30"/>
      <c r="J205" s="12"/>
      <c r="K205" s="12"/>
      <c r="L205" s="36"/>
    </row>
    <row r="206" spans="2:12" s="17" customFormat="1" ht="25.5">
      <c r="B206" s="13" t="s">
        <v>1002</v>
      </c>
      <c r="C206" s="27">
        <v>103979</v>
      </c>
      <c r="D206" s="11" t="s">
        <v>3</v>
      </c>
      <c r="E206" s="13" t="s">
        <v>442</v>
      </c>
      <c r="F206" s="11" t="s">
        <v>5</v>
      </c>
      <c r="G206" s="12">
        <f>15.37</f>
        <v>15.37</v>
      </c>
      <c r="H206" s="12"/>
      <c r="I206" s="30"/>
      <c r="J206" s="12"/>
      <c r="K206" s="12"/>
      <c r="L206" s="36"/>
    </row>
    <row r="207" spans="2:12" s="17" customFormat="1">
      <c r="B207" s="6" t="s">
        <v>1003</v>
      </c>
      <c r="C207" s="26"/>
      <c r="D207" s="22"/>
      <c r="E207" s="6" t="s">
        <v>1004</v>
      </c>
      <c r="F207" s="22"/>
      <c r="G207" s="7"/>
      <c r="H207" s="7"/>
      <c r="I207" s="31"/>
      <c r="J207" s="7"/>
      <c r="K207" s="7"/>
      <c r="L207" s="31"/>
    </row>
    <row r="208" spans="2:12" s="17" customFormat="1" ht="25.5">
      <c r="B208" s="13" t="s">
        <v>1005</v>
      </c>
      <c r="C208" s="27">
        <v>89409</v>
      </c>
      <c r="D208" s="11" t="s">
        <v>3</v>
      </c>
      <c r="E208" s="13" t="s">
        <v>443</v>
      </c>
      <c r="F208" s="11" t="s">
        <v>4</v>
      </c>
      <c r="G208" s="12">
        <f>30</f>
        <v>30</v>
      </c>
      <c r="H208" s="12"/>
      <c r="I208" s="30"/>
      <c r="J208" s="12"/>
      <c r="K208" s="12"/>
      <c r="L208" s="36"/>
    </row>
    <row r="209" spans="2:12" s="17" customFormat="1" ht="25.5">
      <c r="B209" s="13" t="s">
        <v>1006</v>
      </c>
      <c r="C209" s="27">
        <v>89408</v>
      </c>
      <c r="D209" s="11" t="s">
        <v>3</v>
      </c>
      <c r="E209" s="13" t="s">
        <v>444</v>
      </c>
      <c r="F209" s="11" t="s">
        <v>4</v>
      </c>
      <c r="G209" s="12">
        <f>33</f>
        <v>33</v>
      </c>
      <c r="H209" s="12"/>
      <c r="I209" s="30"/>
      <c r="J209" s="12"/>
      <c r="K209" s="12"/>
      <c r="L209" s="36"/>
    </row>
    <row r="210" spans="2:12" s="17" customFormat="1" ht="38.25">
      <c r="B210" s="13" t="s">
        <v>1007</v>
      </c>
      <c r="C210" s="27">
        <v>90373</v>
      </c>
      <c r="D210" s="11" t="s">
        <v>3</v>
      </c>
      <c r="E210" s="13" t="s">
        <v>445</v>
      </c>
      <c r="F210" s="11" t="s">
        <v>4</v>
      </c>
      <c r="G210" s="12">
        <f>18</f>
        <v>18</v>
      </c>
      <c r="H210" s="12"/>
      <c r="I210" s="30"/>
      <c r="J210" s="12"/>
      <c r="K210" s="12"/>
      <c r="L210" s="36"/>
    </row>
    <row r="211" spans="2:12" s="17" customFormat="1" ht="25.5">
      <c r="B211" s="13" t="s">
        <v>1008</v>
      </c>
      <c r="C211" s="27">
        <v>103980</v>
      </c>
      <c r="D211" s="11" t="s">
        <v>3</v>
      </c>
      <c r="E211" s="13" t="s">
        <v>446</v>
      </c>
      <c r="F211" s="11" t="s">
        <v>4</v>
      </c>
      <c r="G211" s="12">
        <f>7</f>
        <v>7</v>
      </c>
      <c r="H211" s="12"/>
      <c r="I211" s="30"/>
      <c r="J211" s="12"/>
      <c r="K211" s="12"/>
      <c r="L211" s="36"/>
    </row>
    <row r="212" spans="2:12" s="17" customFormat="1" ht="25.5">
      <c r="B212" s="13" t="s">
        <v>1009</v>
      </c>
      <c r="C212" s="27">
        <v>103985</v>
      </c>
      <c r="D212" s="11" t="s">
        <v>3</v>
      </c>
      <c r="E212" s="13" t="s">
        <v>447</v>
      </c>
      <c r="F212" s="11" t="s">
        <v>4</v>
      </c>
      <c r="G212" s="12">
        <f>2</f>
        <v>2</v>
      </c>
      <c r="H212" s="12"/>
      <c r="I212" s="30"/>
      <c r="J212" s="12"/>
      <c r="K212" s="12"/>
      <c r="L212" s="36"/>
    </row>
    <row r="213" spans="2:12" s="17" customFormat="1" ht="25.5">
      <c r="B213" s="13" t="s">
        <v>1010</v>
      </c>
      <c r="C213" s="27">
        <v>103984</v>
      </c>
      <c r="D213" s="11" t="s">
        <v>3</v>
      </c>
      <c r="E213" s="13" t="s">
        <v>448</v>
      </c>
      <c r="F213" s="11" t="s">
        <v>4</v>
      </c>
      <c r="G213" s="12">
        <f>5</f>
        <v>5</v>
      </c>
      <c r="H213" s="12"/>
      <c r="I213" s="30"/>
      <c r="J213" s="12"/>
      <c r="K213" s="12"/>
      <c r="L213" s="36"/>
    </row>
    <row r="214" spans="2:12" s="17" customFormat="1">
      <c r="B214" s="6" t="s">
        <v>1011</v>
      </c>
      <c r="C214" s="26"/>
      <c r="D214" s="22"/>
      <c r="E214" s="6" t="s">
        <v>1012</v>
      </c>
      <c r="F214" s="22"/>
      <c r="G214" s="7"/>
      <c r="H214" s="7"/>
      <c r="I214" s="31"/>
      <c r="J214" s="7"/>
      <c r="K214" s="7"/>
      <c r="L214" s="31"/>
    </row>
    <row r="215" spans="2:12" s="17" customFormat="1" ht="25.5">
      <c r="B215" s="13" t="s">
        <v>1013</v>
      </c>
      <c r="C215" s="27">
        <v>89395</v>
      </c>
      <c r="D215" s="11" t="s">
        <v>3</v>
      </c>
      <c r="E215" s="13" t="s">
        <v>449</v>
      </c>
      <c r="F215" s="11" t="s">
        <v>4</v>
      </c>
      <c r="G215" s="12">
        <f>5</f>
        <v>5</v>
      </c>
      <c r="H215" s="12"/>
      <c r="I215" s="30"/>
      <c r="J215" s="12"/>
      <c r="K215" s="12"/>
      <c r="L215" s="36"/>
    </row>
    <row r="216" spans="2:12" s="17" customFormat="1" ht="25.5">
      <c r="B216" s="13" t="s">
        <v>1014</v>
      </c>
      <c r="C216" s="27">
        <v>104011</v>
      </c>
      <c r="D216" s="11" t="s">
        <v>3</v>
      </c>
      <c r="E216" s="13" t="s">
        <v>450</v>
      </c>
      <c r="F216" s="11" t="s">
        <v>4</v>
      </c>
      <c r="G216" s="12">
        <f>2</f>
        <v>2</v>
      </c>
      <c r="H216" s="12"/>
      <c r="I216" s="30"/>
      <c r="J216" s="12"/>
      <c r="K216" s="12"/>
      <c r="L216" s="36"/>
    </row>
    <row r="217" spans="2:12" s="17" customFormat="1" ht="38.25">
      <c r="B217" s="13" t="s">
        <v>1015</v>
      </c>
      <c r="C217" s="27">
        <v>104006</v>
      </c>
      <c r="D217" s="11" t="s">
        <v>3</v>
      </c>
      <c r="E217" s="13" t="s">
        <v>451</v>
      </c>
      <c r="F217" s="11" t="s">
        <v>4</v>
      </c>
      <c r="G217" s="12">
        <f>12</f>
        <v>12</v>
      </c>
      <c r="H217" s="12"/>
      <c r="I217" s="30"/>
      <c r="J217" s="12"/>
      <c r="K217" s="12"/>
      <c r="L217" s="36"/>
    </row>
    <row r="218" spans="2:12" s="17" customFormat="1" ht="38.25">
      <c r="B218" s="13" t="s">
        <v>1016</v>
      </c>
      <c r="C218" s="27">
        <v>89396</v>
      </c>
      <c r="D218" s="11" t="s">
        <v>3</v>
      </c>
      <c r="E218" s="13" t="s">
        <v>452</v>
      </c>
      <c r="F218" s="11" t="s">
        <v>4</v>
      </c>
      <c r="G218" s="12">
        <f>11</f>
        <v>11</v>
      </c>
      <c r="H218" s="12"/>
      <c r="I218" s="30"/>
      <c r="J218" s="12"/>
      <c r="K218" s="12"/>
      <c r="L218" s="36"/>
    </row>
    <row r="219" spans="2:12" s="17" customFormat="1">
      <c r="B219" s="6" t="s">
        <v>1017</v>
      </c>
      <c r="C219" s="26"/>
      <c r="D219" s="22"/>
      <c r="E219" s="6" t="s">
        <v>1018</v>
      </c>
      <c r="F219" s="22"/>
      <c r="G219" s="7"/>
      <c r="H219" s="7"/>
      <c r="I219" s="31"/>
      <c r="J219" s="7"/>
      <c r="K219" s="7"/>
      <c r="L219" s="31"/>
    </row>
    <row r="220" spans="2:12" s="17" customFormat="1" ht="38.25">
      <c r="B220" s="13" t="s">
        <v>1019</v>
      </c>
      <c r="C220" s="27">
        <v>89383</v>
      </c>
      <c r="D220" s="11" t="s">
        <v>3</v>
      </c>
      <c r="E220" s="13" t="s">
        <v>453</v>
      </c>
      <c r="F220" s="11" t="s">
        <v>4</v>
      </c>
      <c r="G220" s="12">
        <f>31</f>
        <v>31</v>
      </c>
      <c r="H220" s="12"/>
      <c r="I220" s="30"/>
      <c r="J220" s="12"/>
      <c r="K220" s="12"/>
      <c r="L220" s="36"/>
    </row>
    <row r="221" spans="2:12" s="17" customFormat="1">
      <c r="B221" s="6" t="s">
        <v>1020</v>
      </c>
      <c r="C221" s="26"/>
      <c r="D221" s="22"/>
      <c r="E221" s="6" t="s">
        <v>1021</v>
      </c>
      <c r="F221" s="22"/>
      <c r="G221" s="7"/>
      <c r="H221" s="7"/>
      <c r="I221" s="31"/>
      <c r="J221" s="7"/>
      <c r="K221" s="7"/>
      <c r="L221" s="31"/>
    </row>
    <row r="222" spans="2:12" s="17" customFormat="1" ht="38.25">
      <c r="B222" s="13" t="s">
        <v>1022</v>
      </c>
      <c r="C222" s="27">
        <v>89381</v>
      </c>
      <c r="D222" s="11" t="s">
        <v>3</v>
      </c>
      <c r="E222" s="13" t="s">
        <v>454</v>
      </c>
      <c r="F222" s="11" t="s">
        <v>4</v>
      </c>
      <c r="G222" s="12">
        <f>1</f>
        <v>1</v>
      </c>
      <c r="H222" s="12"/>
      <c r="I222" s="30"/>
      <c r="J222" s="12"/>
      <c r="K222" s="12"/>
      <c r="L222" s="36"/>
    </row>
    <row r="223" spans="2:12" s="17" customFormat="1">
      <c r="B223" s="6" t="s">
        <v>1023</v>
      </c>
      <c r="C223" s="26"/>
      <c r="D223" s="22"/>
      <c r="E223" s="6" t="s">
        <v>1024</v>
      </c>
      <c r="F223" s="22"/>
      <c r="G223" s="7"/>
      <c r="H223" s="7"/>
      <c r="I223" s="31"/>
      <c r="J223" s="7"/>
      <c r="K223" s="7"/>
      <c r="L223" s="31"/>
    </row>
    <row r="224" spans="2:12" s="17" customFormat="1" ht="38.25">
      <c r="B224" s="13" t="s">
        <v>1025</v>
      </c>
      <c r="C224" s="27">
        <v>103999</v>
      </c>
      <c r="D224" s="11" t="s">
        <v>3</v>
      </c>
      <c r="E224" s="13" t="s">
        <v>455</v>
      </c>
      <c r="F224" s="11" t="s">
        <v>4</v>
      </c>
      <c r="G224" s="12">
        <f>1</f>
        <v>1</v>
      </c>
      <c r="H224" s="12"/>
      <c r="I224" s="30"/>
      <c r="J224" s="12"/>
      <c r="K224" s="12"/>
      <c r="L224" s="36"/>
    </row>
    <row r="225" spans="2:12" s="17" customFormat="1">
      <c r="B225" s="6" t="s">
        <v>1026</v>
      </c>
      <c r="C225" s="26"/>
      <c r="D225" s="22"/>
      <c r="E225" s="6" t="s">
        <v>456</v>
      </c>
      <c r="F225" s="22"/>
      <c r="G225" s="7"/>
      <c r="H225" s="7"/>
      <c r="I225" s="31"/>
      <c r="J225" s="7"/>
      <c r="K225" s="7"/>
      <c r="L225" s="31"/>
    </row>
    <row r="226" spans="2:12" s="17" customFormat="1">
      <c r="B226" s="6" t="s">
        <v>1027</v>
      </c>
      <c r="C226" s="26"/>
      <c r="D226" s="22"/>
      <c r="E226" s="6" t="s">
        <v>1028</v>
      </c>
      <c r="F226" s="22"/>
      <c r="G226" s="7"/>
      <c r="H226" s="7"/>
      <c r="I226" s="31"/>
      <c r="J226" s="7"/>
      <c r="K226" s="7"/>
      <c r="L226" s="31"/>
    </row>
    <row r="227" spans="2:12" s="17" customFormat="1" ht="38.25">
      <c r="B227" s="13" t="s">
        <v>1029</v>
      </c>
      <c r="C227" s="27">
        <v>89711</v>
      </c>
      <c r="D227" s="11" t="s">
        <v>3</v>
      </c>
      <c r="E227" s="13" t="s">
        <v>457</v>
      </c>
      <c r="F227" s="11" t="s">
        <v>5</v>
      </c>
      <c r="G227" s="12">
        <f>32.6</f>
        <v>32.6</v>
      </c>
      <c r="H227" s="12"/>
      <c r="I227" s="30"/>
      <c r="J227" s="12"/>
      <c r="K227" s="12"/>
      <c r="L227" s="36"/>
    </row>
    <row r="228" spans="2:12" s="17" customFormat="1" ht="38.25">
      <c r="B228" s="13" t="s">
        <v>1030</v>
      </c>
      <c r="C228" s="27">
        <v>89712</v>
      </c>
      <c r="D228" s="11" t="s">
        <v>3</v>
      </c>
      <c r="E228" s="13" t="s">
        <v>458</v>
      </c>
      <c r="F228" s="11" t="s">
        <v>5</v>
      </c>
      <c r="G228" s="12">
        <f>35.94</f>
        <v>35.94</v>
      </c>
      <c r="H228" s="12"/>
      <c r="I228" s="30"/>
      <c r="J228" s="12"/>
      <c r="K228" s="12"/>
      <c r="L228" s="36"/>
    </row>
    <row r="229" spans="2:12" s="17" customFormat="1" ht="38.25">
      <c r="B229" s="13" t="s">
        <v>1031</v>
      </c>
      <c r="C229" s="27">
        <v>89713</v>
      </c>
      <c r="D229" s="11" t="s">
        <v>3</v>
      </c>
      <c r="E229" s="13" t="s">
        <v>459</v>
      </c>
      <c r="F229" s="11" t="s">
        <v>5</v>
      </c>
      <c r="G229" s="12">
        <f>8.68</f>
        <v>8.68</v>
      </c>
      <c r="H229" s="12"/>
      <c r="I229" s="30"/>
      <c r="J229" s="12"/>
      <c r="K229" s="12"/>
      <c r="L229" s="36"/>
    </row>
    <row r="230" spans="2:12" s="17" customFormat="1" ht="38.25">
      <c r="B230" s="13" t="s">
        <v>1032</v>
      </c>
      <c r="C230" s="27">
        <v>89714</v>
      </c>
      <c r="D230" s="11" t="s">
        <v>3</v>
      </c>
      <c r="E230" s="13" t="s">
        <v>460</v>
      </c>
      <c r="F230" s="11" t="s">
        <v>5</v>
      </c>
      <c r="G230" s="12">
        <f>48.61</f>
        <v>48.61</v>
      </c>
      <c r="H230" s="12"/>
      <c r="I230" s="30"/>
      <c r="J230" s="12"/>
      <c r="K230" s="12"/>
      <c r="L230" s="36"/>
    </row>
    <row r="231" spans="2:12" s="17" customFormat="1">
      <c r="B231" s="6" t="s">
        <v>1033</v>
      </c>
      <c r="C231" s="26"/>
      <c r="D231" s="22"/>
      <c r="E231" s="6" t="s">
        <v>1034</v>
      </c>
      <c r="F231" s="22"/>
      <c r="G231" s="7"/>
      <c r="H231" s="7"/>
      <c r="I231" s="31"/>
      <c r="J231" s="7"/>
      <c r="K231" s="7"/>
      <c r="L231" s="31"/>
    </row>
    <row r="232" spans="2:12" s="17" customFormat="1" ht="38.25">
      <c r="B232" s="13" t="s">
        <v>1035</v>
      </c>
      <c r="C232" s="27">
        <v>89726</v>
      </c>
      <c r="D232" s="11" t="s">
        <v>3</v>
      </c>
      <c r="E232" s="13" t="s">
        <v>461</v>
      </c>
      <c r="F232" s="11" t="s">
        <v>4</v>
      </c>
      <c r="G232" s="12">
        <f>52</f>
        <v>52</v>
      </c>
      <c r="H232" s="12"/>
      <c r="I232" s="30"/>
      <c r="J232" s="12"/>
      <c r="K232" s="12"/>
      <c r="L232" s="36"/>
    </row>
    <row r="233" spans="2:12" s="17" customFormat="1" ht="38.25">
      <c r="B233" s="13" t="s">
        <v>1036</v>
      </c>
      <c r="C233" s="27">
        <v>89802</v>
      </c>
      <c r="D233" s="11" t="s">
        <v>3</v>
      </c>
      <c r="E233" s="13" t="s">
        <v>462</v>
      </c>
      <c r="F233" s="11" t="s">
        <v>4</v>
      </c>
      <c r="G233" s="12">
        <f>19</f>
        <v>19</v>
      </c>
      <c r="H233" s="12"/>
      <c r="I233" s="30"/>
      <c r="J233" s="12"/>
      <c r="K233" s="12"/>
      <c r="L233" s="36"/>
    </row>
    <row r="234" spans="2:12" s="17" customFormat="1" ht="38.25">
      <c r="B234" s="13" t="s">
        <v>1037</v>
      </c>
      <c r="C234" s="27">
        <v>89746</v>
      </c>
      <c r="D234" s="11" t="s">
        <v>3</v>
      </c>
      <c r="E234" s="13" t="s">
        <v>463</v>
      </c>
      <c r="F234" s="11" t="s">
        <v>4</v>
      </c>
      <c r="G234" s="12">
        <f>10</f>
        <v>10</v>
      </c>
      <c r="H234" s="12"/>
      <c r="I234" s="30"/>
      <c r="J234" s="12"/>
      <c r="K234" s="12"/>
      <c r="L234" s="36"/>
    </row>
    <row r="235" spans="2:12" s="17" customFormat="1" ht="38.25">
      <c r="B235" s="13" t="s">
        <v>1038</v>
      </c>
      <c r="C235" s="27">
        <v>89724</v>
      </c>
      <c r="D235" s="11" t="s">
        <v>3</v>
      </c>
      <c r="E235" s="13" t="s">
        <v>464</v>
      </c>
      <c r="F235" s="11" t="s">
        <v>4</v>
      </c>
      <c r="G235" s="12">
        <f>28</f>
        <v>28</v>
      </c>
      <c r="H235" s="12"/>
      <c r="I235" s="30"/>
      <c r="J235" s="12"/>
      <c r="K235" s="12"/>
      <c r="L235" s="36"/>
    </row>
    <row r="236" spans="2:12" s="17" customFormat="1" ht="38.25">
      <c r="B236" s="13" t="s">
        <v>1039</v>
      </c>
      <c r="C236" s="27">
        <v>89801</v>
      </c>
      <c r="D236" s="11" t="s">
        <v>3</v>
      </c>
      <c r="E236" s="13" t="s">
        <v>465</v>
      </c>
      <c r="F236" s="11" t="s">
        <v>4</v>
      </c>
      <c r="G236" s="12">
        <f>24</f>
        <v>24</v>
      </c>
      <c r="H236" s="12"/>
      <c r="I236" s="30"/>
      <c r="J236" s="12"/>
      <c r="K236" s="12"/>
      <c r="L236" s="36"/>
    </row>
    <row r="237" spans="2:12" s="17" customFormat="1" ht="38.25">
      <c r="B237" s="13" t="s">
        <v>1040</v>
      </c>
      <c r="C237" s="27">
        <v>89737</v>
      </c>
      <c r="D237" s="11" t="s">
        <v>3</v>
      </c>
      <c r="E237" s="13" t="s">
        <v>466</v>
      </c>
      <c r="F237" s="11" t="s">
        <v>4</v>
      </c>
      <c r="G237" s="12">
        <f>7</f>
        <v>7</v>
      </c>
      <c r="H237" s="12"/>
      <c r="I237" s="30"/>
      <c r="J237" s="12"/>
      <c r="K237" s="12"/>
      <c r="L237" s="36"/>
    </row>
    <row r="238" spans="2:12" s="17" customFormat="1" ht="38.25">
      <c r="B238" s="13" t="s">
        <v>1041</v>
      </c>
      <c r="C238" s="27">
        <v>89744</v>
      </c>
      <c r="D238" s="11" t="s">
        <v>3</v>
      </c>
      <c r="E238" s="13" t="s">
        <v>467</v>
      </c>
      <c r="F238" s="11" t="s">
        <v>4</v>
      </c>
      <c r="G238" s="12">
        <f>9</f>
        <v>9</v>
      </c>
      <c r="H238" s="12"/>
      <c r="I238" s="30"/>
      <c r="J238" s="12"/>
      <c r="K238" s="12"/>
      <c r="L238" s="36"/>
    </row>
    <row r="239" spans="2:12" s="17" customFormat="1">
      <c r="B239" s="6" t="s">
        <v>1042</v>
      </c>
      <c r="C239" s="26"/>
      <c r="D239" s="22"/>
      <c r="E239" s="6" t="s">
        <v>1043</v>
      </c>
      <c r="F239" s="22"/>
      <c r="G239" s="7"/>
      <c r="H239" s="7"/>
      <c r="I239" s="31"/>
      <c r="J239" s="7"/>
      <c r="K239" s="7"/>
      <c r="L239" s="31"/>
    </row>
    <row r="240" spans="2:12" s="17" customFormat="1" ht="38.25">
      <c r="B240" s="13" t="s">
        <v>1044</v>
      </c>
      <c r="C240" s="27">
        <v>89785</v>
      </c>
      <c r="D240" s="11" t="s">
        <v>3</v>
      </c>
      <c r="E240" s="13" t="s">
        <v>468</v>
      </c>
      <c r="F240" s="11" t="s">
        <v>4</v>
      </c>
      <c r="G240" s="12">
        <f>3</f>
        <v>3</v>
      </c>
      <c r="H240" s="12"/>
      <c r="I240" s="30"/>
      <c r="J240" s="12"/>
      <c r="K240" s="12"/>
      <c r="L240" s="36"/>
    </row>
    <row r="241" spans="2:12" s="17" customFormat="1" ht="38.25">
      <c r="B241" s="13" t="s">
        <v>1045</v>
      </c>
      <c r="C241" s="27">
        <v>89797</v>
      </c>
      <c r="D241" s="11" t="s">
        <v>3</v>
      </c>
      <c r="E241" s="13" t="s">
        <v>469</v>
      </c>
      <c r="F241" s="11" t="s">
        <v>4</v>
      </c>
      <c r="G241" s="12">
        <f>3</f>
        <v>3</v>
      </c>
      <c r="H241" s="12"/>
      <c r="I241" s="30"/>
      <c r="J241" s="12"/>
      <c r="K241" s="12"/>
      <c r="L241" s="36"/>
    </row>
    <row r="242" spans="2:12" s="17" customFormat="1" ht="38.25">
      <c r="B242" s="13" t="s">
        <v>1046</v>
      </c>
      <c r="C242" s="28" t="s">
        <v>470</v>
      </c>
      <c r="D242" s="11" t="s">
        <v>58</v>
      </c>
      <c r="E242" s="13" t="s">
        <v>471</v>
      </c>
      <c r="F242" s="11" t="s">
        <v>4</v>
      </c>
      <c r="G242" s="12">
        <f>3</f>
        <v>3</v>
      </c>
      <c r="H242" s="12"/>
      <c r="I242" s="30"/>
      <c r="J242" s="12"/>
      <c r="K242" s="12"/>
      <c r="L242" s="36"/>
    </row>
    <row r="243" spans="2:12" s="17" customFormat="1">
      <c r="B243" s="6" t="s">
        <v>1047</v>
      </c>
      <c r="C243" s="26"/>
      <c r="D243" s="22"/>
      <c r="E243" s="6" t="s">
        <v>1048</v>
      </c>
      <c r="F243" s="22"/>
      <c r="G243" s="7"/>
      <c r="H243" s="7"/>
      <c r="I243" s="31"/>
      <c r="J243" s="7"/>
      <c r="K243" s="7"/>
      <c r="L243" s="31"/>
    </row>
    <row r="244" spans="2:12" s="17" customFormat="1" ht="38.25">
      <c r="B244" s="13" t="s">
        <v>1049</v>
      </c>
      <c r="C244" s="27">
        <v>89784</v>
      </c>
      <c r="D244" s="11" t="s">
        <v>3</v>
      </c>
      <c r="E244" s="13" t="s">
        <v>472</v>
      </c>
      <c r="F244" s="11" t="s">
        <v>4</v>
      </c>
      <c r="G244" s="12">
        <f>14</f>
        <v>14</v>
      </c>
      <c r="H244" s="12"/>
      <c r="I244" s="30"/>
      <c r="J244" s="12"/>
      <c r="K244" s="12"/>
      <c r="L244" s="36"/>
    </row>
    <row r="245" spans="2:12" s="17" customFormat="1" ht="38.25">
      <c r="B245" s="13" t="s">
        <v>1050</v>
      </c>
      <c r="C245" s="27">
        <v>89786</v>
      </c>
      <c r="D245" s="11" t="s">
        <v>3</v>
      </c>
      <c r="E245" s="13" t="s">
        <v>473</v>
      </c>
      <c r="F245" s="11" t="s">
        <v>4</v>
      </c>
      <c r="G245" s="12">
        <f>1</f>
        <v>1</v>
      </c>
      <c r="H245" s="12"/>
      <c r="I245" s="30"/>
      <c r="J245" s="12"/>
      <c r="K245" s="12"/>
      <c r="L245" s="36"/>
    </row>
    <row r="246" spans="2:12" s="17" customFormat="1" ht="38.25">
      <c r="B246" s="13" t="s">
        <v>1051</v>
      </c>
      <c r="C246" s="27">
        <v>425</v>
      </c>
      <c r="D246" s="11" t="s">
        <v>58</v>
      </c>
      <c r="E246" s="13" t="s">
        <v>474</v>
      </c>
      <c r="F246" s="11" t="s">
        <v>4</v>
      </c>
      <c r="G246" s="12">
        <f>2</f>
        <v>2</v>
      </c>
      <c r="H246" s="12"/>
      <c r="I246" s="30"/>
      <c r="J246" s="12"/>
      <c r="K246" s="12"/>
      <c r="L246" s="36"/>
    </row>
    <row r="247" spans="2:12" s="17" customFormat="1" ht="38.25">
      <c r="B247" s="13" t="s">
        <v>1052</v>
      </c>
      <c r="C247" s="27">
        <v>104344</v>
      </c>
      <c r="D247" s="11" t="s">
        <v>3</v>
      </c>
      <c r="E247" s="13" t="s">
        <v>475</v>
      </c>
      <c r="F247" s="11" t="s">
        <v>4</v>
      </c>
      <c r="G247" s="12">
        <f>6</f>
        <v>6</v>
      </c>
      <c r="H247" s="12"/>
      <c r="I247" s="30"/>
      <c r="J247" s="12"/>
      <c r="K247" s="12"/>
      <c r="L247" s="36"/>
    </row>
    <row r="248" spans="2:12" s="17" customFormat="1">
      <c r="B248" s="6" t="s">
        <v>1053</v>
      </c>
      <c r="C248" s="26"/>
      <c r="D248" s="22"/>
      <c r="E248" s="6" t="s">
        <v>1054</v>
      </c>
      <c r="F248" s="22"/>
      <c r="G248" s="7"/>
      <c r="H248" s="7"/>
      <c r="I248" s="31"/>
      <c r="J248" s="7"/>
      <c r="K248" s="7"/>
      <c r="L248" s="31"/>
    </row>
    <row r="249" spans="2:12" s="17" customFormat="1" ht="38.25">
      <c r="B249" s="13" t="s">
        <v>1055</v>
      </c>
      <c r="C249" s="27">
        <v>89753</v>
      </c>
      <c r="D249" s="11" t="s">
        <v>3</v>
      </c>
      <c r="E249" s="13" t="s">
        <v>476</v>
      </c>
      <c r="F249" s="11" t="s">
        <v>4</v>
      </c>
      <c r="G249" s="12">
        <f>60</f>
        <v>60</v>
      </c>
      <c r="H249" s="12"/>
      <c r="I249" s="30"/>
      <c r="J249" s="12"/>
      <c r="K249" s="12"/>
      <c r="L249" s="36"/>
    </row>
    <row r="250" spans="2:12" s="17" customFormat="1" ht="38.25">
      <c r="B250" s="13" t="s">
        <v>1056</v>
      </c>
      <c r="C250" s="27">
        <v>89774</v>
      </c>
      <c r="D250" s="11" t="s">
        <v>3</v>
      </c>
      <c r="E250" s="13" t="s">
        <v>477</v>
      </c>
      <c r="F250" s="11" t="s">
        <v>4</v>
      </c>
      <c r="G250" s="12">
        <f>10</f>
        <v>10</v>
      </c>
      <c r="H250" s="12"/>
      <c r="I250" s="30"/>
      <c r="J250" s="12"/>
      <c r="K250" s="12"/>
      <c r="L250" s="36"/>
    </row>
    <row r="251" spans="2:12" s="17" customFormat="1" ht="38.25">
      <c r="B251" s="13" t="s">
        <v>1057</v>
      </c>
      <c r="C251" s="27">
        <v>89778</v>
      </c>
      <c r="D251" s="11" t="s">
        <v>3</v>
      </c>
      <c r="E251" s="13" t="s">
        <v>478</v>
      </c>
      <c r="F251" s="11" t="s">
        <v>4</v>
      </c>
      <c r="G251" s="12">
        <f>34</f>
        <v>34</v>
      </c>
      <c r="H251" s="12"/>
      <c r="I251" s="30"/>
      <c r="J251" s="12"/>
      <c r="K251" s="12"/>
      <c r="L251" s="36"/>
    </row>
    <row r="252" spans="2:12" s="17" customFormat="1">
      <c r="B252" s="6" t="s">
        <v>1058</v>
      </c>
      <c r="C252" s="26"/>
      <c r="D252" s="22"/>
      <c r="E252" s="6" t="s">
        <v>1059</v>
      </c>
      <c r="F252" s="22"/>
      <c r="G252" s="7"/>
      <c r="H252" s="7"/>
      <c r="I252" s="31"/>
      <c r="J252" s="7"/>
      <c r="K252" s="7"/>
      <c r="L252" s="31"/>
    </row>
    <row r="253" spans="2:12" s="17" customFormat="1" ht="38.25">
      <c r="B253" s="13" t="s">
        <v>1060</v>
      </c>
      <c r="C253" s="27">
        <v>104348</v>
      </c>
      <c r="D253" s="11" t="s">
        <v>3</v>
      </c>
      <c r="E253" s="13" t="s">
        <v>479</v>
      </c>
      <c r="F253" s="11" t="s">
        <v>4</v>
      </c>
      <c r="G253" s="12">
        <f>1</f>
        <v>1</v>
      </c>
      <c r="H253" s="12"/>
      <c r="I253" s="30"/>
      <c r="J253" s="12"/>
      <c r="K253" s="12"/>
      <c r="L253" s="36"/>
    </row>
    <row r="254" spans="2:12" s="17" customFormat="1" ht="38.25">
      <c r="B254" s="13" t="s">
        <v>1061</v>
      </c>
      <c r="C254" s="27">
        <v>104351</v>
      </c>
      <c r="D254" s="11" t="s">
        <v>3</v>
      </c>
      <c r="E254" s="13" t="s">
        <v>480</v>
      </c>
      <c r="F254" s="11" t="s">
        <v>4</v>
      </c>
      <c r="G254" s="12">
        <f>2</f>
        <v>2</v>
      </c>
      <c r="H254" s="12"/>
      <c r="I254" s="30"/>
      <c r="J254" s="12"/>
      <c r="K254" s="12"/>
      <c r="L254" s="36"/>
    </row>
    <row r="255" spans="2:12" s="17" customFormat="1">
      <c r="B255" s="6" t="s">
        <v>1062</v>
      </c>
      <c r="C255" s="26"/>
      <c r="D255" s="22"/>
      <c r="E255" s="6" t="s">
        <v>1063</v>
      </c>
      <c r="F255" s="22"/>
      <c r="G255" s="7"/>
      <c r="H255" s="7"/>
      <c r="I255" s="31"/>
      <c r="J255" s="7"/>
      <c r="K255" s="7"/>
      <c r="L255" s="31"/>
    </row>
    <row r="256" spans="2:12" s="17" customFormat="1" ht="38.25">
      <c r="B256" s="13" t="s">
        <v>1064</v>
      </c>
      <c r="C256" s="27">
        <v>89549</v>
      </c>
      <c r="D256" s="11" t="s">
        <v>3</v>
      </c>
      <c r="E256" s="13" t="s">
        <v>481</v>
      </c>
      <c r="F256" s="11" t="s">
        <v>4</v>
      </c>
      <c r="G256" s="12">
        <f>3</f>
        <v>3</v>
      </c>
      <c r="H256" s="12"/>
      <c r="I256" s="30"/>
      <c r="J256" s="12"/>
      <c r="K256" s="12"/>
      <c r="L256" s="36"/>
    </row>
    <row r="257" spans="2:12" s="17" customFormat="1" ht="38.25">
      <c r="B257" s="13" t="s">
        <v>1065</v>
      </c>
      <c r="C257" s="27">
        <v>89557</v>
      </c>
      <c r="D257" s="11" t="s">
        <v>3</v>
      </c>
      <c r="E257" s="13" t="s">
        <v>482</v>
      </c>
      <c r="F257" s="11" t="s">
        <v>4</v>
      </c>
      <c r="G257" s="12">
        <f>1</f>
        <v>1</v>
      </c>
      <c r="H257" s="12"/>
      <c r="I257" s="30"/>
      <c r="J257" s="12"/>
      <c r="K257" s="12"/>
      <c r="L257" s="36"/>
    </row>
    <row r="258" spans="2:12" s="17" customFormat="1">
      <c r="B258" s="6" t="s">
        <v>1066</v>
      </c>
      <c r="C258" s="26"/>
      <c r="D258" s="22"/>
      <c r="E258" s="6" t="s">
        <v>1067</v>
      </c>
      <c r="F258" s="22"/>
      <c r="G258" s="7"/>
      <c r="H258" s="7"/>
      <c r="I258" s="31"/>
      <c r="J258" s="7"/>
      <c r="K258" s="7"/>
      <c r="L258" s="31"/>
    </row>
    <row r="259" spans="2:12" s="17" customFormat="1" ht="38.25">
      <c r="B259" s="13" t="s">
        <v>1068</v>
      </c>
      <c r="C259" s="27">
        <v>89707</v>
      </c>
      <c r="D259" s="11" t="s">
        <v>3</v>
      </c>
      <c r="E259" s="13" t="s">
        <v>483</v>
      </c>
      <c r="F259" s="11" t="s">
        <v>4</v>
      </c>
      <c r="G259" s="12">
        <f>5</f>
        <v>5</v>
      </c>
      <c r="H259" s="12"/>
      <c r="I259" s="30"/>
      <c r="J259" s="12"/>
      <c r="K259" s="12"/>
      <c r="L259" s="36"/>
    </row>
    <row r="260" spans="2:12" s="17" customFormat="1" ht="38.25">
      <c r="B260" s="13" t="s">
        <v>1069</v>
      </c>
      <c r="C260" s="27">
        <v>104329</v>
      </c>
      <c r="D260" s="11" t="s">
        <v>3</v>
      </c>
      <c r="E260" s="13" t="s">
        <v>484</v>
      </c>
      <c r="F260" s="11" t="s">
        <v>4</v>
      </c>
      <c r="G260" s="12">
        <f>2</f>
        <v>2</v>
      </c>
      <c r="H260" s="12"/>
      <c r="I260" s="30"/>
      <c r="J260" s="12"/>
      <c r="K260" s="12"/>
      <c r="L260" s="36"/>
    </row>
    <row r="261" spans="2:12" s="17" customFormat="1" ht="38.25">
      <c r="B261" s="13" t="s">
        <v>1070</v>
      </c>
      <c r="C261" s="27">
        <v>89708</v>
      </c>
      <c r="D261" s="11" t="s">
        <v>3</v>
      </c>
      <c r="E261" s="13" t="s">
        <v>485</v>
      </c>
      <c r="F261" s="11" t="s">
        <v>4</v>
      </c>
      <c r="G261" s="12">
        <f>1</f>
        <v>1</v>
      </c>
      <c r="H261" s="12"/>
      <c r="I261" s="30"/>
      <c r="J261" s="12"/>
      <c r="K261" s="12"/>
      <c r="L261" s="36"/>
    </row>
    <row r="262" spans="2:12" s="17" customFormat="1" ht="38.25">
      <c r="B262" s="13" t="s">
        <v>1071</v>
      </c>
      <c r="C262" s="27">
        <v>89709</v>
      </c>
      <c r="D262" s="11" t="s">
        <v>3</v>
      </c>
      <c r="E262" s="13" t="s">
        <v>486</v>
      </c>
      <c r="F262" s="11" t="s">
        <v>4</v>
      </c>
      <c r="G262" s="12">
        <f>1</f>
        <v>1</v>
      </c>
      <c r="H262" s="12"/>
      <c r="I262" s="30"/>
      <c r="J262" s="12"/>
      <c r="K262" s="12"/>
      <c r="L262" s="36"/>
    </row>
    <row r="263" spans="2:12" s="17" customFormat="1">
      <c r="B263" s="13" t="s">
        <v>1072</v>
      </c>
      <c r="C263" s="28" t="s">
        <v>487</v>
      </c>
      <c r="D263" s="11" t="s">
        <v>58</v>
      </c>
      <c r="E263" s="13" t="s">
        <v>488</v>
      </c>
      <c r="F263" s="11" t="s">
        <v>4</v>
      </c>
      <c r="G263" s="12">
        <f>5</f>
        <v>5</v>
      </c>
      <c r="H263" s="12"/>
      <c r="I263" s="30"/>
      <c r="J263" s="12"/>
      <c r="K263" s="12"/>
      <c r="L263" s="36"/>
    </row>
    <row r="264" spans="2:12" s="17" customFormat="1">
      <c r="B264" s="13" t="s">
        <v>1073</v>
      </c>
      <c r="C264" s="28" t="s">
        <v>489</v>
      </c>
      <c r="D264" s="11" t="s">
        <v>58</v>
      </c>
      <c r="E264" s="13" t="s">
        <v>490</v>
      </c>
      <c r="F264" s="11" t="s">
        <v>4</v>
      </c>
      <c r="G264" s="12">
        <f>2</f>
        <v>2</v>
      </c>
      <c r="H264" s="12"/>
      <c r="I264" s="30"/>
      <c r="J264" s="12"/>
      <c r="K264" s="12"/>
      <c r="L264" s="36"/>
    </row>
    <row r="265" spans="2:12" s="17" customFormat="1">
      <c r="B265" s="6" t="s">
        <v>1074</v>
      </c>
      <c r="C265" s="26"/>
      <c r="D265" s="22"/>
      <c r="E265" s="6" t="s">
        <v>1075</v>
      </c>
      <c r="F265" s="22"/>
      <c r="G265" s="7"/>
      <c r="H265" s="7"/>
      <c r="I265" s="31"/>
      <c r="J265" s="7"/>
      <c r="K265" s="7"/>
      <c r="L265" s="31"/>
    </row>
    <row r="266" spans="2:12" s="17" customFormat="1" ht="25.5">
      <c r="B266" s="13" t="s">
        <v>1076</v>
      </c>
      <c r="C266" s="27">
        <v>98110</v>
      </c>
      <c r="D266" s="11" t="s">
        <v>3</v>
      </c>
      <c r="E266" s="13" t="s">
        <v>491</v>
      </c>
      <c r="F266" s="11" t="s">
        <v>4</v>
      </c>
      <c r="G266" s="12">
        <f>9</f>
        <v>9</v>
      </c>
      <c r="H266" s="12"/>
      <c r="I266" s="30"/>
      <c r="J266" s="12"/>
      <c r="K266" s="12"/>
      <c r="L266" s="36"/>
    </row>
    <row r="267" spans="2:12" s="17" customFormat="1" ht="25.5">
      <c r="B267" s="13" t="s">
        <v>1077</v>
      </c>
      <c r="C267" s="27">
        <v>97895</v>
      </c>
      <c r="D267" s="11" t="s">
        <v>3</v>
      </c>
      <c r="E267" s="13" t="s">
        <v>492</v>
      </c>
      <c r="F267" s="11" t="s">
        <v>4</v>
      </c>
      <c r="G267" s="12">
        <f>1</f>
        <v>1</v>
      </c>
      <c r="H267" s="12"/>
      <c r="I267" s="30"/>
      <c r="J267" s="12"/>
      <c r="K267" s="12"/>
      <c r="L267" s="36"/>
    </row>
    <row r="268" spans="2:12" s="17" customFormat="1" ht="25.5">
      <c r="B268" s="13" t="s">
        <v>1078</v>
      </c>
      <c r="C268" s="27">
        <v>97897</v>
      </c>
      <c r="D268" s="11" t="s">
        <v>3</v>
      </c>
      <c r="E268" s="13" t="s">
        <v>493</v>
      </c>
      <c r="F268" s="11" t="s">
        <v>4</v>
      </c>
      <c r="G268" s="12">
        <f>1</f>
        <v>1</v>
      </c>
      <c r="H268" s="12"/>
      <c r="I268" s="30"/>
      <c r="J268" s="12"/>
      <c r="K268" s="12"/>
      <c r="L268" s="36"/>
    </row>
    <row r="269" spans="2:12" s="17" customFormat="1" ht="25.5">
      <c r="B269" s="13" t="s">
        <v>1079</v>
      </c>
      <c r="C269" s="27">
        <v>429</v>
      </c>
      <c r="D269" s="11" t="s">
        <v>58</v>
      </c>
      <c r="E269" s="13" t="s">
        <v>494</v>
      </c>
      <c r="F269" s="11" t="s">
        <v>4</v>
      </c>
      <c r="G269" s="12">
        <f>1</f>
        <v>1</v>
      </c>
      <c r="H269" s="12"/>
      <c r="I269" s="30"/>
      <c r="J269" s="12"/>
      <c r="K269" s="12"/>
      <c r="L269" s="36"/>
    </row>
    <row r="270" spans="2:12" s="17" customFormat="1">
      <c r="B270" s="6" t="s">
        <v>1080</v>
      </c>
      <c r="C270" s="26"/>
      <c r="D270" s="22"/>
      <c r="E270" s="6" t="s">
        <v>495</v>
      </c>
      <c r="F270" s="22"/>
      <c r="G270" s="7"/>
      <c r="H270" s="7"/>
      <c r="I270" s="31"/>
      <c r="J270" s="7"/>
      <c r="K270" s="7"/>
      <c r="L270" s="31"/>
    </row>
    <row r="271" spans="2:12" s="17" customFormat="1">
      <c r="B271" s="6" t="s">
        <v>1081</v>
      </c>
      <c r="C271" s="26"/>
      <c r="D271" s="22"/>
      <c r="E271" s="6" t="s">
        <v>1082</v>
      </c>
      <c r="F271" s="22"/>
      <c r="G271" s="7"/>
      <c r="H271" s="7"/>
      <c r="I271" s="31"/>
      <c r="J271" s="7"/>
      <c r="K271" s="7"/>
      <c r="L271" s="31"/>
    </row>
    <row r="272" spans="2:12" s="17" customFormat="1" ht="25.5">
      <c r="B272" s="13" t="s">
        <v>1083</v>
      </c>
      <c r="C272" s="27">
        <v>89512</v>
      </c>
      <c r="D272" s="11" t="s">
        <v>3</v>
      </c>
      <c r="E272" s="13" t="s">
        <v>496</v>
      </c>
      <c r="F272" s="11" t="s">
        <v>5</v>
      </c>
      <c r="G272" s="12">
        <f>57.47</f>
        <v>57.47</v>
      </c>
      <c r="H272" s="12"/>
      <c r="I272" s="30"/>
      <c r="J272" s="12"/>
      <c r="K272" s="12"/>
      <c r="L272" s="36"/>
    </row>
    <row r="273" spans="2:12" s="17" customFormat="1" ht="25.5">
      <c r="B273" s="13" t="s">
        <v>1084</v>
      </c>
      <c r="C273" s="27">
        <v>104166</v>
      </c>
      <c r="D273" s="11" t="s">
        <v>3</v>
      </c>
      <c r="E273" s="13" t="s">
        <v>497</v>
      </c>
      <c r="F273" s="11" t="s">
        <v>5</v>
      </c>
      <c r="G273" s="12">
        <f>14.82</f>
        <v>14.82</v>
      </c>
      <c r="H273" s="12"/>
      <c r="I273" s="30"/>
      <c r="J273" s="12"/>
      <c r="K273" s="12"/>
      <c r="L273" s="36"/>
    </row>
    <row r="274" spans="2:12" s="17" customFormat="1">
      <c r="B274" s="6" t="s">
        <v>1085</v>
      </c>
      <c r="C274" s="26"/>
      <c r="D274" s="22"/>
      <c r="E274" s="6" t="s">
        <v>1086</v>
      </c>
      <c r="F274" s="22"/>
      <c r="G274" s="7"/>
      <c r="H274" s="7"/>
      <c r="I274" s="31"/>
      <c r="J274" s="7"/>
      <c r="K274" s="7"/>
      <c r="L274" s="31"/>
    </row>
    <row r="275" spans="2:12" s="17" customFormat="1">
      <c r="B275" s="13" t="s">
        <v>1087</v>
      </c>
      <c r="C275" s="28" t="s">
        <v>498</v>
      </c>
      <c r="D275" s="11" t="s">
        <v>58</v>
      </c>
      <c r="E275" s="13" t="s">
        <v>499</v>
      </c>
      <c r="F275" s="11" t="s">
        <v>4</v>
      </c>
      <c r="G275" s="12">
        <f>8</f>
        <v>8</v>
      </c>
      <c r="H275" s="12"/>
      <c r="I275" s="30"/>
      <c r="J275" s="12"/>
      <c r="K275" s="12"/>
      <c r="L275" s="36"/>
    </row>
    <row r="276" spans="2:12" s="17" customFormat="1">
      <c r="B276" s="6" t="s">
        <v>1088</v>
      </c>
      <c r="C276" s="26"/>
      <c r="D276" s="22"/>
      <c r="E276" s="6" t="s">
        <v>1089</v>
      </c>
      <c r="F276" s="22"/>
      <c r="G276" s="7"/>
      <c r="H276" s="7"/>
      <c r="I276" s="31"/>
      <c r="J276" s="7"/>
      <c r="K276" s="7"/>
      <c r="L276" s="31"/>
    </row>
    <row r="277" spans="2:12" s="17" customFormat="1">
      <c r="B277" s="13" t="s">
        <v>1090</v>
      </c>
      <c r="C277" s="28" t="s">
        <v>500</v>
      </c>
      <c r="D277" s="11" t="s">
        <v>58</v>
      </c>
      <c r="E277" s="13" t="s">
        <v>501</v>
      </c>
      <c r="F277" s="11" t="s">
        <v>4</v>
      </c>
      <c r="G277" s="12">
        <f>3</f>
        <v>3</v>
      </c>
      <c r="H277" s="12"/>
      <c r="I277" s="30"/>
      <c r="J277" s="12"/>
      <c r="K277" s="12"/>
      <c r="L277" s="36"/>
    </row>
    <row r="278" spans="2:12" s="17" customFormat="1">
      <c r="B278" s="6" t="s">
        <v>1091</v>
      </c>
      <c r="C278" s="26"/>
      <c r="D278" s="22"/>
      <c r="E278" s="6" t="s">
        <v>1092</v>
      </c>
      <c r="F278" s="22"/>
      <c r="G278" s="7"/>
      <c r="H278" s="7"/>
      <c r="I278" s="31"/>
      <c r="J278" s="7"/>
      <c r="K278" s="7"/>
      <c r="L278" s="31"/>
    </row>
    <row r="279" spans="2:12" s="17" customFormat="1" ht="38.25">
      <c r="B279" s="13" t="s">
        <v>1093</v>
      </c>
      <c r="C279" s="28" t="s">
        <v>502</v>
      </c>
      <c r="D279" s="11" t="s">
        <v>58</v>
      </c>
      <c r="E279" s="13" t="s">
        <v>503</v>
      </c>
      <c r="F279" s="11" t="s">
        <v>5</v>
      </c>
      <c r="G279" s="12">
        <f>17.5</f>
        <v>17.5</v>
      </c>
      <c r="H279" s="12"/>
      <c r="I279" s="30"/>
      <c r="J279" s="12"/>
      <c r="K279" s="12"/>
      <c r="L279" s="36"/>
    </row>
    <row r="280" spans="2:12" s="17" customFormat="1">
      <c r="B280" s="6" t="s">
        <v>1094</v>
      </c>
      <c r="C280" s="26"/>
      <c r="D280" s="22"/>
      <c r="E280" s="6" t="s">
        <v>1095</v>
      </c>
      <c r="F280" s="22"/>
      <c r="G280" s="7"/>
      <c r="H280" s="7"/>
      <c r="I280" s="31"/>
      <c r="J280" s="7"/>
      <c r="K280" s="7"/>
      <c r="L280" s="31"/>
    </row>
    <row r="281" spans="2:12" s="17" customFormat="1" ht="25.5">
      <c r="B281" s="13" t="s">
        <v>1096</v>
      </c>
      <c r="C281" s="28" t="s">
        <v>504</v>
      </c>
      <c r="D281" s="11" t="s">
        <v>58</v>
      </c>
      <c r="E281" s="13" t="s">
        <v>505</v>
      </c>
      <c r="F281" s="11" t="s">
        <v>4</v>
      </c>
      <c r="G281" s="12">
        <f>1</f>
        <v>1</v>
      </c>
      <c r="H281" s="12"/>
      <c r="I281" s="30"/>
      <c r="J281" s="12"/>
      <c r="K281" s="12"/>
      <c r="L281" s="36"/>
    </row>
    <row r="282" spans="2:12" s="17" customFormat="1">
      <c r="B282" s="6" t="s">
        <v>1097</v>
      </c>
      <c r="C282" s="26"/>
      <c r="D282" s="22"/>
      <c r="E282" s="6" t="s">
        <v>506</v>
      </c>
      <c r="F282" s="22"/>
      <c r="G282" s="7"/>
      <c r="H282" s="7"/>
      <c r="I282" s="31"/>
      <c r="J282" s="7"/>
      <c r="K282" s="7"/>
      <c r="L282" s="31"/>
    </row>
    <row r="283" spans="2:12" s="17" customFormat="1">
      <c r="B283" s="6" t="s">
        <v>1098</v>
      </c>
      <c r="C283" s="26"/>
      <c r="D283" s="22"/>
      <c r="E283" s="6" t="s">
        <v>1099</v>
      </c>
      <c r="F283" s="22"/>
      <c r="G283" s="7"/>
      <c r="H283" s="7"/>
      <c r="I283" s="31"/>
      <c r="J283" s="7"/>
      <c r="K283" s="7"/>
      <c r="L283" s="31"/>
    </row>
    <row r="284" spans="2:12" s="17" customFormat="1" ht="25.5">
      <c r="B284" s="13" t="s">
        <v>1100</v>
      </c>
      <c r="C284" s="27">
        <v>101907</v>
      </c>
      <c r="D284" s="11" t="s">
        <v>3</v>
      </c>
      <c r="E284" s="13" t="s">
        <v>507</v>
      </c>
      <c r="F284" s="11" t="s">
        <v>4</v>
      </c>
      <c r="G284" s="12">
        <f>2</f>
        <v>2</v>
      </c>
      <c r="H284" s="12"/>
      <c r="I284" s="30"/>
      <c r="J284" s="12"/>
      <c r="K284" s="12"/>
      <c r="L284" s="36"/>
    </row>
    <row r="285" spans="2:12" s="17" customFormat="1">
      <c r="B285" s="6" t="s">
        <v>1101</v>
      </c>
      <c r="C285" s="26"/>
      <c r="D285" s="22"/>
      <c r="E285" s="6" t="s">
        <v>1102</v>
      </c>
      <c r="F285" s="22"/>
      <c r="G285" s="7"/>
      <c r="H285" s="7"/>
      <c r="I285" s="31"/>
      <c r="J285" s="7"/>
      <c r="K285" s="7"/>
      <c r="L285" s="31"/>
    </row>
    <row r="286" spans="2:12" s="17" customFormat="1">
      <c r="B286" s="13" t="s">
        <v>1103</v>
      </c>
      <c r="C286" s="28" t="s">
        <v>508</v>
      </c>
      <c r="D286" s="11" t="s">
        <v>297</v>
      </c>
      <c r="E286" s="13" t="s">
        <v>509</v>
      </c>
      <c r="F286" s="11" t="s">
        <v>4</v>
      </c>
      <c r="G286" s="12">
        <f>12</f>
        <v>12</v>
      </c>
      <c r="H286" s="12"/>
      <c r="I286" s="30"/>
      <c r="J286" s="12"/>
      <c r="K286" s="12"/>
      <c r="L286" s="36"/>
    </row>
    <row r="287" spans="2:12" s="17" customFormat="1">
      <c r="B287" s="13" t="s">
        <v>1104</v>
      </c>
      <c r="C287" s="28" t="s">
        <v>510</v>
      </c>
      <c r="D287" s="11" t="s">
        <v>297</v>
      </c>
      <c r="E287" s="13" t="s">
        <v>511</v>
      </c>
      <c r="F287" s="11" t="s">
        <v>4</v>
      </c>
      <c r="G287" s="12">
        <f>5</f>
        <v>5</v>
      </c>
      <c r="H287" s="12"/>
      <c r="I287" s="30"/>
      <c r="J287" s="12"/>
      <c r="K287" s="12"/>
      <c r="L287" s="36"/>
    </row>
    <row r="288" spans="2:12" s="17" customFormat="1" ht="25.5">
      <c r="B288" s="13" t="s">
        <v>1105</v>
      </c>
      <c r="C288" s="28" t="s">
        <v>512</v>
      </c>
      <c r="D288" s="11" t="s">
        <v>58</v>
      </c>
      <c r="E288" s="13" t="s">
        <v>513</v>
      </c>
      <c r="F288" s="11" t="s">
        <v>4</v>
      </c>
      <c r="G288" s="12">
        <f>1</f>
        <v>1</v>
      </c>
      <c r="H288" s="12"/>
      <c r="I288" s="30"/>
      <c r="J288" s="12"/>
      <c r="K288" s="12"/>
      <c r="L288" s="36"/>
    </row>
    <row r="289" spans="2:12" s="17" customFormat="1">
      <c r="B289" s="6" t="s">
        <v>1106</v>
      </c>
      <c r="C289" s="26"/>
      <c r="D289" s="22"/>
      <c r="E289" s="6" t="s">
        <v>1107</v>
      </c>
      <c r="F289" s="22"/>
      <c r="G289" s="7"/>
      <c r="H289" s="7"/>
      <c r="I289" s="31"/>
      <c r="J289" s="7"/>
      <c r="K289" s="7"/>
      <c r="L289" s="31"/>
    </row>
    <row r="290" spans="2:12" s="17" customFormat="1" ht="25.5">
      <c r="B290" s="13" t="s">
        <v>1108</v>
      </c>
      <c r="C290" s="27">
        <v>97599</v>
      </c>
      <c r="D290" s="11" t="s">
        <v>3</v>
      </c>
      <c r="E290" s="13" t="s">
        <v>514</v>
      </c>
      <c r="F290" s="11" t="s">
        <v>4</v>
      </c>
      <c r="G290" s="12">
        <f>19</f>
        <v>19</v>
      </c>
      <c r="H290" s="12"/>
      <c r="I290" s="30"/>
      <c r="J290" s="12"/>
      <c r="K290" s="12"/>
      <c r="L290" s="36"/>
    </row>
    <row r="291" spans="2:12" s="17" customFormat="1">
      <c r="B291" s="6">
        <v>9</v>
      </c>
      <c r="C291" s="26"/>
      <c r="D291" s="22"/>
      <c r="E291" s="6" t="s">
        <v>1109</v>
      </c>
      <c r="F291" s="22"/>
      <c r="G291" s="7"/>
      <c r="H291" s="7"/>
      <c r="I291" s="31"/>
      <c r="J291" s="7"/>
      <c r="K291" s="7"/>
      <c r="L291" s="31"/>
    </row>
    <row r="292" spans="2:12" s="17" customFormat="1">
      <c r="B292" s="6" t="s">
        <v>321</v>
      </c>
      <c r="C292" s="26"/>
      <c r="D292" s="22"/>
      <c r="E292" s="6" t="s">
        <v>515</v>
      </c>
      <c r="F292" s="22"/>
      <c r="G292" s="7"/>
      <c r="H292" s="7"/>
      <c r="I292" s="31"/>
      <c r="J292" s="7"/>
      <c r="K292" s="7"/>
      <c r="L292" s="31"/>
    </row>
    <row r="293" spans="2:12" s="17" customFormat="1">
      <c r="B293" s="6" t="s">
        <v>1110</v>
      </c>
      <c r="C293" s="26"/>
      <c r="D293" s="22"/>
      <c r="E293" s="6" t="s">
        <v>1111</v>
      </c>
      <c r="F293" s="22"/>
      <c r="G293" s="7"/>
      <c r="H293" s="7"/>
      <c r="I293" s="31"/>
      <c r="J293" s="7"/>
      <c r="K293" s="7"/>
      <c r="L293" s="31"/>
    </row>
    <row r="294" spans="2:12" s="17" customFormat="1" ht="25.5">
      <c r="B294" s="13" t="s">
        <v>1112</v>
      </c>
      <c r="C294" s="28" t="s">
        <v>516</v>
      </c>
      <c r="D294" s="11" t="s">
        <v>58</v>
      </c>
      <c r="E294" s="13" t="s">
        <v>517</v>
      </c>
      <c r="F294" s="11" t="s">
        <v>4</v>
      </c>
      <c r="G294" s="12">
        <f>1</f>
        <v>1</v>
      </c>
      <c r="H294" s="12"/>
      <c r="I294" s="30"/>
      <c r="J294" s="12"/>
      <c r="K294" s="12"/>
      <c r="L294" s="36"/>
    </row>
    <row r="295" spans="2:12" s="17" customFormat="1" ht="25.5">
      <c r="B295" s="13" t="s">
        <v>1113</v>
      </c>
      <c r="C295" s="27">
        <v>101946</v>
      </c>
      <c r="D295" s="11" t="s">
        <v>3</v>
      </c>
      <c r="E295" s="13" t="s">
        <v>518</v>
      </c>
      <c r="F295" s="11" t="s">
        <v>4</v>
      </c>
      <c r="G295" s="12">
        <f>1</f>
        <v>1</v>
      </c>
      <c r="H295" s="12"/>
      <c r="I295" s="30"/>
      <c r="J295" s="12"/>
      <c r="K295" s="12"/>
      <c r="L295" s="36"/>
    </row>
    <row r="296" spans="2:12" s="17" customFormat="1">
      <c r="B296" s="6" t="s">
        <v>1114</v>
      </c>
      <c r="C296" s="26"/>
      <c r="D296" s="22"/>
      <c r="E296" s="6" t="s">
        <v>1115</v>
      </c>
      <c r="F296" s="22"/>
      <c r="G296" s="7"/>
      <c r="H296" s="7"/>
      <c r="I296" s="31"/>
      <c r="J296" s="7"/>
      <c r="K296" s="7"/>
      <c r="L296" s="31"/>
    </row>
    <row r="297" spans="2:12" s="17" customFormat="1" ht="38.25">
      <c r="B297" s="13" t="s">
        <v>1116</v>
      </c>
      <c r="C297" s="27">
        <v>103328</v>
      </c>
      <c r="D297" s="11" t="s">
        <v>3</v>
      </c>
      <c r="E297" s="13" t="s">
        <v>401</v>
      </c>
      <c r="F297" s="11" t="s">
        <v>278</v>
      </c>
      <c r="G297" s="12">
        <f>2</f>
        <v>2</v>
      </c>
      <c r="H297" s="12"/>
      <c r="I297" s="30"/>
      <c r="J297" s="12"/>
      <c r="K297" s="12"/>
      <c r="L297" s="36"/>
    </row>
    <row r="298" spans="2:12" s="17" customFormat="1" ht="38.25">
      <c r="B298" s="13" t="s">
        <v>1117</v>
      </c>
      <c r="C298" s="27">
        <v>87794</v>
      </c>
      <c r="D298" s="11" t="s">
        <v>3</v>
      </c>
      <c r="E298" s="13" t="s">
        <v>15</v>
      </c>
      <c r="F298" s="11" t="s">
        <v>278</v>
      </c>
      <c r="G298" s="12">
        <f>4</f>
        <v>4</v>
      </c>
      <c r="H298" s="12"/>
      <c r="I298" s="30"/>
      <c r="J298" s="12"/>
      <c r="K298" s="12"/>
      <c r="L298" s="36"/>
    </row>
    <row r="299" spans="2:12" s="17" customFormat="1" ht="38.25">
      <c r="B299" s="13" t="s">
        <v>1118</v>
      </c>
      <c r="C299" s="27">
        <v>101795</v>
      </c>
      <c r="D299" s="11" t="s">
        <v>3</v>
      </c>
      <c r="E299" s="13" t="s">
        <v>519</v>
      </c>
      <c r="F299" s="11" t="s">
        <v>4</v>
      </c>
      <c r="G299" s="12">
        <f>1</f>
        <v>1</v>
      </c>
      <c r="H299" s="12"/>
      <c r="I299" s="30"/>
      <c r="J299" s="12"/>
      <c r="K299" s="12"/>
      <c r="L299" s="36"/>
    </row>
    <row r="300" spans="2:12" s="17" customFormat="1" ht="25.5">
      <c r="B300" s="13" t="s">
        <v>1119</v>
      </c>
      <c r="C300" s="27">
        <v>101798</v>
      </c>
      <c r="D300" s="11" t="s">
        <v>3</v>
      </c>
      <c r="E300" s="13" t="s">
        <v>520</v>
      </c>
      <c r="F300" s="11" t="s">
        <v>4</v>
      </c>
      <c r="G300" s="12">
        <f>1</f>
        <v>1</v>
      </c>
      <c r="H300" s="12"/>
      <c r="I300" s="30"/>
      <c r="J300" s="12"/>
      <c r="K300" s="12"/>
      <c r="L300" s="36"/>
    </row>
    <row r="301" spans="2:12" s="17" customFormat="1">
      <c r="B301" s="6" t="s">
        <v>1120</v>
      </c>
      <c r="C301" s="26"/>
      <c r="D301" s="22"/>
      <c r="E301" s="6" t="s">
        <v>1121</v>
      </c>
      <c r="F301" s="22"/>
      <c r="G301" s="7"/>
      <c r="H301" s="7"/>
      <c r="I301" s="31"/>
      <c r="J301" s="7"/>
      <c r="K301" s="7"/>
      <c r="L301" s="31"/>
    </row>
    <row r="302" spans="2:12" s="17" customFormat="1" ht="25.5">
      <c r="B302" s="13" t="s">
        <v>1122</v>
      </c>
      <c r="C302" s="27">
        <v>96986</v>
      </c>
      <c r="D302" s="11" t="s">
        <v>3</v>
      </c>
      <c r="E302" s="13" t="s">
        <v>521</v>
      </c>
      <c r="F302" s="11" t="s">
        <v>4</v>
      </c>
      <c r="G302" s="12">
        <f>3</f>
        <v>3</v>
      </c>
      <c r="H302" s="12"/>
      <c r="I302" s="30"/>
      <c r="J302" s="12"/>
      <c r="K302" s="12"/>
      <c r="L302" s="36"/>
    </row>
    <row r="303" spans="2:12" s="17" customFormat="1" ht="38.25">
      <c r="B303" s="13" t="s">
        <v>1123</v>
      </c>
      <c r="C303" s="27">
        <v>104750</v>
      </c>
      <c r="D303" s="11" t="s">
        <v>3</v>
      </c>
      <c r="E303" s="13" t="s">
        <v>522</v>
      </c>
      <c r="F303" s="11" t="s">
        <v>4</v>
      </c>
      <c r="G303" s="12">
        <f>3</f>
        <v>3</v>
      </c>
      <c r="H303" s="12"/>
      <c r="I303" s="30"/>
      <c r="J303" s="12"/>
      <c r="K303" s="12"/>
      <c r="L303" s="36"/>
    </row>
    <row r="304" spans="2:12" s="17" customFormat="1" ht="25.5">
      <c r="B304" s="13" t="s">
        <v>1124</v>
      </c>
      <c r="C304" s="27">
        <v>98111</v>
      </c>
      <c r="D304" s="11" t="s">
        <v>3</v>
      </c>
      <c r="E304" s="13" t="s">
        <v>523</v>
      </c>
      <c r="F304" s="11" t="s">
        <v>4</v>
      </c>
      <c r="G304" s="12">
        <f>3</f>
        <v>3</v>
      </c>
      <c r="H304" s="12"/>
      <c r="I304" s="30"/>
      <c r="J304" s="12"/>
      <c r="K304" s="12"/>
      <c r="L304" s="36"/>
    </row>
    <row r="305" spans="2:12" s="17" customFormat="1">
      <c r="B305" s="13" t="s">
        <v>1125</v>
      </c>
      <c r="C305" s="28" t="s">
        <v>524</v>
      </c>
      <c r="D305" s="11" t="s">
        <v>58</v>
      </c>
      <c r="E305" s="13" t="s">
        <v>525</v>
      </c>
      <c r="F305" s="11" t="s">
        <v>5</v>
      </c>
      <c r="G305" s="12">
        <f>7.3</f>
        <v>7.3</v>
      </c>
      <c r="H305" s="12"/>
      <c r="I305" s="30"/>
      <c r="J305" s="12"/>
      <c r="K305" s="12"/>
      <c r="L305" s="36"/>
    </row>
    <row r="306" spans="2:12" s="17" customFormat="1">
      <c r="B306" s="6" t="s">
        <v>1126</v>
      </c>
      <c r="C306" s="26"/>
      <c r="D306" s="22"/>
      <c r="E306" s="6" t="s">
        <v>526</v>
      </c>
      <c r="F306" s="22"/>
      <c r="G306" s="7"/>
      <c r="H306" s="7"/>
      <c r="I306" s="31"/>
      <c r="J306" s="7"/>
      <c r="K306" s="7"/>
      <c r="L306" s="31"/>
    </row>
    <row r="307" spans="2:12" s="17" customFormat="1">
      <c r="B307" s="6" t="s">
        <v>1127</v>
      </c>
      <c r="C307" s="26"/>
      <c r="D307" s="22"/>
      <c r="E307" s="6" t="s">
        <v>1128</v>
      </c>
      <c r="F307" s="22"/>
      <c r="G307" s="7"/>
      <c r="H307" s="7"/>
      <c r="I307" s="31"/>
      <c r="J307" s="7"/>
      <c r="K307" s="7"/>
      <c r="L307" s="31"/>
    </row>
    <row r="308" spans="2:12" s="17" customFormat="1" ht="38.25">
      <c r="B308" s="13" t="s">
        <v>1129</v>
      </c>
      <c r="C308" s="28" t="s">
        <v>527</v>
      </c>
      <c r="D308" s="11" t="s">
        <v>58</v>
      </c>
      <c r="E308" s="13" t="s">
        <v>528</v>
      </c>
      <c r="F308" s="11" t="s">
        <v>4</v>
      </c>
      <c r="G308" s="12">
        <f>1</f>
        <v>1</v>
      </c>
      <c r="H308" s="12"/>
      <c r="I308" s="30"/>
      <c r="J308" s="12"/>
      <c r="K308" s="12"/>
      <c r="L308" s="36"/>
    </row>
    <row r="309" spans="2:12" s="17" customFormat="1">
      <c r="B309" s="6" t="s">
        <v>1130</v>
      </c>
      <c r="C309" s="26"/>
      <c r="D309" s="22"/>
      <c r="E309" s="6" t="s">
        <v>1131</v>
      </c>
      <c r="F309" s="22"/>
      <c r="G309" s="7"/>
      <c r="H309" s="7"/>
      <c r="I309" s="31"/>
      <c r="J309" s="7"/>
      <c r="K309" s="7"/>
      <c r="L309" s="31"/>
    </row>
    <row r="310" spans="2:12" s="17" customFormat="1" ht="25.5">
      <c r="B310" s="13" t="s">
        <v>1132</v>
      </c>
      <c r="C310" s="27">
        <v>98302</v>
      </c>
      <c r="D310" s="11" t="s">
        <v>3</v>
      </c>
      <c r="E310" s="13" t="s">
        <v>529</v>
      </c>
      <c r="F310" s="11" t="s">
        <v>4</v>
      </c>
      <c r="G310" s="12">
        <f>1</f>
        <v>1</v>
      </c>
      <c r="H310" s="12"/>
      <c r="I310" s="30"/>
      <c r="J310" s="12"/>
      <c r="K310" s="12"/>
      <c r="L310" s="36"/>
    </row>
    <row r="311" spans="2:12" s="17" customFormat="1" ht="25.5">
      <c r="B311" s="13" t="s">
        <v>1133</v>
      </c>
      <c r="C311" s="28" t="s">
        <v>530</v>
      </c>
      <c r="D311" s="11" t="s">
        <v>58</v>
      </c>
      <c r="E311" s="13" t="s">
        <v>531</v>
      </c>
      <c r="F311" s="11" t="s">
        <v>4</v>
      </c>
      <c r="G311" s="12">
        <f>1</f>
        <v>1</v>
      </c>
      <c r="H311" s="12"/>
      <c r="I311" s="30"/>
      <c r="J311" s="12"/>
      <c r="K311" s="12"/>
      <c r="L311" s="36"/>
    </row>
    <row r="312" spans="2:12" s="17" customFormat="1" ht="25.5">
      <c r="B312" s="13" t="s">
        <v>1134</v>
      </c>
      <c r="C312" s="28" t="s">
        <v>532</v>
      </c>
      <c r="D312" s="11" t="s">
        <v>58</v>
      </c>
      <c r="E312" s="13" t="s">
        <v>533</v>
      </c>
      <c r="F312" s="11" t="s">
        <v>4</v>
      </c>
      <c r="G312" s="12">
        <f>1</f>
        <v>1</v>
      </c>
      <c r="H312" s="12"/>
      <c r="I312" s="30"/>
      <c r="J312" s="12"/>
      <c r="K312" s="12"/>
      <c r="L312" s="36"/>
    </row>
    <row r="313" spans="2:12" s="17" customFormat="1">
      <c r="B313" s="13" t="s">
        <v>1135</v>
      </c>
      <c r="C313" s="28" t="s">
        <v>534</v>
      </c>
      <c r="D313" s="11" t="s">
        <v>58</v>
      </c>
      <c r="E313" s="13" t="s">
        <v>535</v>
      </c>
      <c r="F313" s="11" t="s">
        <v>4</v>
      </c>
      <c r="G313" s="12">
        <f>2</f>
        <v>2</v>
      </c>
      <c r="H313" s="12"/>
      <c r="I313" s="30"/>
      <c r="J313" s="12"/>
      <c r="K313" s="12"/>
      <c r="L313" s="36"/>
    </row>
    <row r="314" spans="2:12" s="17" customFormat="1">
      <c r="B314" s="13" t="s">
        <v>1136</v>
      </c>
      <c r="C314" s="28" t="s">
        <v>536</v>
      </c>
      <c r="D314" s="11" t="s">
        <v>58</v>
      </c>
      <c r="E314" s="13" t="s">
        <v>537</v>
      </c>
      <c r="F314" s="11" t="s">
        <v>4</v>
      </c>
      <c r="G314" s="12">
        <f>2</f>
        <v>2</v>
      </c>
      <c r="H314" s="12"/>
      <c r="I314" s="30"/>
      <c r="J314" s="12"/>
      <c r="K314" s="12"/>
      <c r="L314" s="36"/>
    </row>
    <row r="315" spans="2:12" s="17" customFormat="1">
      <c r="B315" s="13" t="s">
        <v>1137</v>
      </c>
      <c r="C315" s="28" t="s">
        <v>538</v>
      </c>
      <c r="D315" s="11" t="s">
        <v>58</v>
      </c>
      <c r="E315" s="13" t="s">
        <v>539</v>
      </c>
      <c r="F315" s="11" t="s">
        <v>4</v>
      </c>
      <c r="G315" s="12">
        <f>2</f>
        <v>2</v>
      </c>
      <c r="H315" s="12"/>
      <c r="I315" s="30"/>
      <c r="J315" s="12"/>
      <c r="K315" s="12"/>
      <c r="L315" s="36"/>
    </row>
    <row r="316" spans="2:12" s="17" customFormat="1">
      <c r="B316" s="13" t="s">
        <v>1138</v>
      </c>
      <c r="C316" s="28" t="s">
        <v>540</v>
      </c>
      <c r="D316" s="11" t="s">
        <v>58</v>
      </c>
      <c r="E316" s="13" t="s">
        <v>541</v>
      </c>
      <c r="F316" s="11" t="s">
        <v>4</v>
      </c>
      <c r="G316" s="12">
        <f>16</f>
        <v>16</v>
      </c>
      <c r="H316" s="12"/>
      <c r="I316" s="30"/>
      <c r="J316" s="12"/>
      <c r="K316" s="12"/>
      <c r="L316" s="36"/>
    </row>
    <row r="317" spans="2:12" s="17" customFormat="1">
      <c r="B317" s="6" t="s">
        <v>1139</v>
      </c>
      <c r="C317" s="26"/>
      <c r="D317" s="22"/>
      <c r="E317" s="6" t="s">
        <v>1140</v>
      </c>
      <c r="F317" s="22"/>
      <c r="G317" s="7"/>
      <c r="H317" s="7"/>
      <c r="I317" s="31"/>
      <c r="J317" s="7"/>
      <c r="K317" s="7"/>
      <c r="L317" s="31"/>
    </row>
    <row r="318" spans="2:12" s="17" customFormat="1" ht="25.5">
      <c r="B318" s="13" t="s">
        <v>1141</v>
      </c>
      <c r="C318" s="27">
        <v>93653</v>
      </c>
      <c r="D318" s="11" t="s">
        <v>3</v>
      </c>
      <c r="E318" s="13" t="s">
        <v>542</v>
      </c>
      <c r="F318" s="11" t="s">
        <v>4</v>
      </c>
      <c r="G318" s="12">
        <f>8</f>
        <v>8</v>
      </c>
      <c r="H318" s="12"/>
      <c r="I318" s="30"/>
      <c r="J318" s="12"/>
      <c r="K318" s="12"/>
      <c r="L318" s="36"/>
    </row>
    <row r="319" spans="2:12" s="17" customFormat="1" ht="25.5">
      <c r="B319" s="13" t="s">
        <v>1142</v>
      </c>
      <c r="C319" s="27">
        <v>93654</v>
      </c>
      <c r="D319" s="11" t="s">
        <v>3</v>
      </c>
      <c r="E319" s="13" t="s">
        <v>543</v>
      </c>
      <c r="F319" s="11" t="s">
        <v>4</v>
      </c>
      <c r="G319" s="12">
        <f>5</f>
        <v>5</v>
      </c>
      <c r="H319" s="12"/>
      <c r="I319" s="30"/>
      <c r="J319" s="12"/>
      <c r="K319" s="12"/>
      <c r="L319" s="36"/>
    </row>
    <row r="320" spans="2:12" s="17" customFormat="1" ht="25.5">
      <c r="B320" s="13" t="s">
        <v>1143</v>
      </c>
      <c r="C320" s="27">
        <v>93655</v>
      </c>
      <c r="D320" s="11" t="s">
        <v>3</v>
      </c>
      <c r="E320" s="13" t="s">
        <v>544</v>
      </c>
      <c r="F320" s="11" t="s">
        <v>4</v>
      </c>
      <c r="G320" s="12">
        <f>20</f>
        <v>20</v>
      </c>
      <c r="H320" s="12"/>
      <c r="I320" s="30"/>
      <c r="J320" s="12"/>
      <c r="K320" s="12"/>
      <c r="L320" s="36"/>
    </row>
    <row r="321" spans="2:12" s="17" customFormat="1" ht="25.5">
      <c r="B321" s="13" t="s">
        <v>1144</v>
      </c>
      <c r="C321" s="27">
        <v>93657</v>
      </c>
      <c r="D321" s="11" t="s">
        <v>3</v>
      </c>
      <c r="E321" s="13" t="s">
        <v>545</v>
      </c>
      <c r="F321" s="11" t="s">
        <v>4</v>
      </c>
      <c r="G321" s="12">
        <f>4</f>
        <v>4</v>
      </c>
      <c r="H321" s="12"/>
      <c r="I321" s="30"/>
      <c r="J321" s="12"/>
      <c r="K321" s="12"/>
      <c r="L321" s="36"/>
    </row>
    <row r="322" spans="2:12" s="17" customFormat="1" ht="25.5">
      <c r="B322" s="13" t="s">
        <v>1145</v>
      </c>
      <c r="C322" s="27">
        <v>93662</v>
      </c>
      <c r="D322" s="11" t="s">
        <v>3</v>
      </c>
      <c r="E322" s="13" t="s">
        <v>546</v>
      </c>
      <c r="F322" s="11" t="s">
        <v>4</v>
      </c>
      <c r="G322" s="12">
        <f>9</f>
        <v>9</v>
      </c>
      <c r="H322" s="12"/>
      <c r="I322" s="30"/>
      <c r="J322" s="12"/>
      <c r="K322" s="12"/>
      <c r="L322" s="36"/>
    </row>
    <row r="323" spans="2:12" s="17" customFormat="1" ht="25.5">
      <c r="B323" s="13" t="s">
        <v>1146</v>
      </c>
      <c r="C323" s="27">
        <v>93664</v>
      </c>
      <c r="D323" s="11" t="s">
        <v>3</v>
      </c>
      <c r="E323" s="13" t="s">
        <v>547</v>
      </c>
      <c r="F323" s="11" t="s">
        <v>4</v>
      </c>
      <c r="G323" s="12">
        <f>1</f>
        <v>1</v>
      </c>
      <c r="H323" s="12"/>
      <c r="I323" s="30"/>
      <c r="J323" s="12"/>
      <c r="K323" s="12"/>
      <c r="L323" s="36"/>
    </row>
    <row r="324" spans="2:12" s="17" customFormat="1" ht="25.5">
      <c r="B324" s="13" t="s">
        <v>1147</v>
      </c>
      <c r="C324" s="27">
        <v>93671</v>
      </c>
      <c r="D324" s="11" t="s">
        <v>3</v>
      </c>
      <c r="E324" s="13" t="s">
        <v>548</v>
      </c>
      <c r="F324" s="11" t="s">
        <v>4</v>
      </c>
      <c r="G324" s="12">
        <f>3</f>
        <v>3</v>
      </c>
      <c r="H324" s="12"/>
      <c r="I324" s="30"/>
      <c r="J324" s="12"/>
      <c r="K324" s="12"/>
      <c r="L324" s="36"/>
    </row>
    <row r="325" spans="2:12" s="17" customFormat="1" ht="25.5">
      <c r="B325" s="13" t="s">
        <v>1148</v>
      </c>
      <c r="C325" s="27">
        <v>101895</v>
      </c>
      <c r="D325" s="11" t="s">
        <v>3</v>
      </c>
      <c r="E325" s="13" t="s">
        <v>549</v>
      </c>
      <c r="F325" s="11" t="s">
        <v>4</v>
      </c>
      <c r="G325" s="12">
        <f>2</f>
        <v>2</v>
      </c>
      <c r="H325" s="12"/>
      <c r="I325" s="30"/>
      <c r="J325" s="12"/>
      <c r="K325" s="12"/>
      <c r="L325" s="36"/>
    </row>
    <row r="326" spans="2:12" s="17" customFormat="1">
      <c r="B326" s="6" t="s">
        <v>1149</v>
      </c>
      <c r="C326" s="26"/>
      <c r="D326" s="22"/>
      <c r="E326" s="6" t="s">
        <v>1150</v>
      </c>
      <c r="F326" s="22"/>
      <c r="G326" s="7"/>
      <c r="H326" s="7"/>
      <c r="I326" s="31"/>
      <c r="J326" s="7"/>
      <c r="K326" s="7"/>
      <c r="L326" s="31"/>
    </row>
    <row r="327" spans="2:12" s="17" customFormat="1">
      <c r="B327" s="13" t="s">
        <v>1151</v>
      </c>
      <c r="C327" s="28" t="s">
        <v>550</v>
      </c>
      <c r="D327" s="11" t="s">
        <v>58</v>
      </c>
      <c r="E327" s="13" t="s">
        <v>551</v>
      </c>
      <c r="F327" s="11" t="s">
        <v>4</v>
      </c>
      <c r="G327" s="12">
        <f>15</f>
        <v>15</v>
      </c>
      <c r="H327" s="12"/>
      <c r="I327" s="30"/>
      <c r="J327" s="12"/>
      <c r="K327" s="12"/>
      <c r="L327" s="36"/>
    </row>
    <row r="328" spans="2:12" s="17" customFormat="1">
      <c r="B328" s="13" t="s">
        <v>1152</v>
      </c>
      <c r="C328" s="28" t="s">
        <v>552</v>
      </c>
      <c r="D328" s="11" t="s">
        <v>58</v>
      </c>
      <c r="E328" s="13" t="s">
        <v>553</v>
      </c>
      <c r="F328" s="11" t="s">
        <v>4</v>
      </c>
      <c r="G328" s="12">
        <f>1</f>
        <v>1</v>
      </c>
      <c r="H328" s="12"/>
      <c r="I328" s="30"/>
      <c r="J328" s="12"/>
      <c r="K328" s="12"/>
      <c r="L328" s="36"/>
    </row>
    <row r="329" spans="2:12" s="17" customFormat="1">
      <c r="B329" s="6" t="s">
        <v>1153</v>
      </c>
      <c r="C329" s="26"/>
      <c r="D329" s="22"/>
      <c r="E329" s="6" t="s">
        <v>1154</v>
      </c>
      <c r="F329" s="22"/>
      <c r="G329" s="7"/>
      <c r="H329" s="7"/>
      <c r="I329" s="31"/>
      <c r="J329" s="7"/>
      <c r="K329" s="7"/>
      <c r="L329" s="31"/>
    </row>
    <row r="330" spans="2:12" s="17" customFormat="1" ht="25.5">
      <c r="B330" s="13" t="s">
        <v>1155</v>
      </c>
      <c r="C330" s="28" t="s">
        <v>554</v>
      </c>
      <c r="D330" s="11" t="s">
        <v>58</v>
      </c>
      <c r="E330" s="13" t="s">
        <v>555</v>
      </c>
      <c r="F330" s="11" t="s">
        <v>4</v>
      </c>
      <c r="G330" s="12">
        <f>4</f>
        <v>4</v>
      </c>
      <c r="H330" s="12"/>
      <c r="I330" s="30"/>
      <c r="J330" s="12"/>
      <c r="K330" s="12"/>
      <c r="L330" s="36"/>
    </row>
    <row r="331" spans="2:12" s="17" customFormat="1">
      <c r="B331" s="6" t="s">
        <v>1156</v>
      </c>
      <c r="C331" s="26"/>
      <c r="D331" s="22"/>
      <c r="E331" s="6" t="s">
        <v>556</v>
      </c>
      <c r="F331" s="22"/>
      <c r="G331" s="7"/>
      <c r="H331" s="7"/>
      <c r="I331" s="31"/>
      <c r="J331" s="7"/>
      <c r="K331" s="7"/>
      <c r="L331" s="31"/>
    </row>
    <row r="332" spans="2:12" s="17" customFormat="1">
      <c r="B332" s="6" t="s">
        <v>1157</v>
      </c>
      <c r="C332" s="26"/>
      <c r="D332" s="22"/>
      <c r="E332" s="6" t="s">
        <v>1158</v>
      </c>
      <c r="F332" s="22"/>
      <c r="G332" s="7"/>
      <c r="H332" s="7"/>
      <c r="I332" s="31"/>
      <c r="J332" s="7"/>
      <c r="K332" s="7"/>
      <c r="L332" s="31"/>
    </row>
    <row r="333" spans="2:12" s="17" customFormat="1" ht="38.25">
      <c r="B333" s="13" t="s">
        <v>1159</v>
      </c>
      <c r="C333" s="27">
        <v>91854</v>
      </c>
      <c r="D333" s="11" t="s">
        <v>3</v>
      </c>
      <c r="E333" s="13" t="s">
        <v>557</v>
      </c>
      <c r="F333" s="11" t="s">
        <v>5</v>
      </c>
      <c r="G333" s="12">
        <f>203.4</f>
        <v>203.4</v>
      </c>
      <c r="H333" s="12"/>
      <c r="I333" s="30"/>
      <c r="J333" s="12"/>
      <c r="K333" s="12"/>
      <c r="L333" s="36"/>
    </row>
    <row r="334" spans="2:12" s="17" customFormat="1" ht="38.25">
      <c r="B334" s="13" t="s">
        <v>1160</v>
      </c>
      <c r="C334" s="27">
        <v>91856</v>
      </c>
      <c r="D334" s="11" t="s">
        <v>3</v>
      </c>
      <c r="E334" s="13" t="s">
        <v>558</v>
      </c>
      <c r="F334" s="11" t="s">
        <v>5</v>
      </c>
      <c r="G334" s="12">
        <f>180.9</f>
        <v>180.9</v>
      </c>
      <c r="H334" s="12"/>
      <c r="I334" s="30"/>
      <c r="J334" s="12"/>
      <c r="K334" s="12"/>
      <c r="L334" s="36"/>
    </row>
    <row r="335" spans="2:12" s="17" customFormat="1" ht="38.25">
      <c r="B335" s="13" t="s">
        <v>1161</v>
      </c>
      <c r="C335" s="27">
        <v>91860</v>
      </c>
      <c r="D335" s="11" t="s">
        <v>3</v>
      </c>
      <c r="E335" s="13" t="s">
        <v>559</v>
      </c>
      <c r="F335" s="11" t="s">
        <v>5</v>
      </c>
      <c r="G335" s="12">
        <f>23.9</f>
        <v>23.9</v>
      </c>
      <c r="H335" s="12"/>
      <c r="I335" s="30"/>
      <c r="J335" s="12"/>
      <c r="K335" s="12"/>
      <c r="L335" s="36"/>
    </row>
    <row r="336" spans="2:12" s="17" customFormat="1" ht="38.25">
      <c r="B336" s="13" t="s">
        <v>1162</v>
      </c>
      <c r="C336" s="27">
        <v>97667</v>
      </c>
      <c r="D336" s="11" t="s">
        <v>3</v>
      </c>
      <c r="E336" s="13" t="s">
        <v>560</v>
      </c>
      <c r="F336" s="11" t="s">
        <v>5</v>
      </c>
      <c r="G336" s="12">
        <f>169.8</f>
        <v>169.8</v>
      </c>
      <c r="H336" s="12"/>
      <c r="I336" s="30"/>
      <c r="J336" s="12"/>
      <c r="K336" s="12"/>
      <c r="L336" s="36"/>
    </row>
    <row r="337" spans="2:12" s="17" customFormat="1" ht="38.25">
      <c r="B337" s="13" t="s">
        <v>1163</v>
      </c>
      <c r="C337" s="27">
        <v>97668</v>
      </c>
      <c r="D337" s="11" t="s">
        <v>3</v>
      </c>
      <c r="E337" s="13" t="s">
        <v>561</v>
      </c>
      <c r="F337" s="11" t="s">
        <v>5</v>
      </c>
      <c r="G337" s="12">
        <f>31.3</f>
        <v>31.3</v>
      </c>
      <c r="H337" s="12"/>
      <c r="I337" s="30"/>
      <c r="J337" s="12"/>
      <c r="K337" s="12"/>
      <c r="L337" s="36"/>
    </row>
    <row r="338" spans="2:12" s="17" customFormat="1" ht="38.25">
      <c r="B338" s="13" t="s">
        <v>1164</v>
      </c>
      <c r="C338" s="27">
        <v>97669</v>
      </c>
      <c r="D338" s="11" t="s">
        <v>3</v>
      </c>
      <c r="E338" s="13" t="s">
        <v>562</v>
      </c>
      <c r="F338" s="11" t="s">
        <v>5</v>
      </c>
      <c r="G338" s="12">
        <f>22.8</f>
        <v>22.8</v>
      </c>
      <c r="H338" s="12"/>
      <c r="I338" s="30"/>
      <c r="J338" s="12"/>
      <c r="K338" s="12"/>
      <c r="L338" s="36"/>
    </row>
    <row r="339" spans="2:12" s="17" customFormat="1">
      <c r="B339" s="6" t="s">
        <v>1165</v>
      </c>
      <c r="C339" s="26"/>
      <c r="D339" s="22"/>
      <c r="E339" s="6" t="s">
        <v>1166</v>
      </c>
      <c r="F339" s="22"/>
      <c r="G339" s="7"/>
      <c r="H339" s="7"/>
      <c r="I339" s="31"/>
      <c r="J339" s="7"/>
      <c r="K339" s="7"/>
      <c r="L339" s="31"/>
    </row>
    <row r="340" spans="2:12" s="17" customFormat="1">
      <c r="B340" s="13" t="s">
        <v>1157</v>
      </c>
      <c r="C340" s="28" t="s">
        <v>563</v>
      </c>
      <c r="D340" s="11" t="s">
        <v>58</v>
      </c>
      <c r="E340" s="13" t="s">
        <v>564</v>
      </c>
      <c r="F340" s="11" t="s">
        <v>4</v>
      </c>
      <c r="G340" s="12">
        <f>18</f>
        <v>18</v>
      </c>
      <c r="H340" s="12"/>
      <c r="I340" s="30"/>
      <c r="J340" s="12"/>
      <c r="K340" s="12"/>
      <c r="L340" s="36"/>
    </row>
    <row r="341" spans="2:12" s="17" customFormat="1">
      <c r="B341" s="6" t="s">
        <v>1167</v>
      </c>
      <c r="C341" s="26"/>
      <c r="D341" s="22"/>
      <c r="E341" s="6" t="s">
        <v>565</v>
      </c>
      <c r="F341" s="22"/>
      <c r="G341" s="7"/>
      <c r="H341" s="7"/>
      <c r="I341" s="31"/>
      <c r="J341" s="7"/>
      <c r="K341" s="7"/>
      <c r="L341" s="31"/>
    </row>
    <row r="342" spans="2:12" s="17" customFormat="1">
      <c r="B342" s="6" t="s">
        <v>1168</v>
      </c>
      <c r="C342" s="26"/>
      <c r="D342" s="22"/>
      <c r="E342" s="6" t="s">
        <v>1169</v>
      </c>
      <c r="F342" s="22"/>
      <c r="G342" s="7"/>
      <c r="H342" s="7"/>
      <c r="I342" s="31"/>
      <c r="J342" s="7"/>
      <c r="K342" s="7"/>
      <c r="L342" s="31"/>
    </row>
    <row r="343" spans="2:12" s="17" customFormat="1" ht="38.25">
      <c r="B343" s="13" t="s">
        <v>1170</v>
      </c>
      <c r="C343" s="27">
        <v>91870</v>
      </c>
      <c r="D343" s="11" t="s">
        <v>3</v>
      </c>
      <c r="E343" s="13" t="s">
        <v>566</v>
      </c>
      <c r="F343" s="11" t="s">
        <v>5</v>
      </c>
      <c r="G343" s="12">
        <f>4</f>
        <v>4</v>
      </c>
      <c r="H343" s="12"/>
      <c r="I343" s="30"/>
      <c r="J343" s="12"/>
      <c r="K343" s="12"/>
      <c r="L343" s="36"/>
    </row>
    <row r="344" spans="2:12" s="17" customFormat="1" ht="38.25">
      <c r="B344" s="13" t="s">
        <v>1171</v>
      </c>
      <c r="C344" s="27">
        <v>91871</v>
      </c>
      <c r="D344" s="11" t="s">
        <v>3</v>
      </c>
      <c r="E344" s="13" t="s">
        <v>567</v>
      </c>
      <c r="F344" s="11" t="s">
        <v>5</v>
      </c>
      <c r="G344" s="12">
        <f>1</f>
        <v>1</v>
      </c>
      <c r="H344" s="12"/>
      <c r="I344" s="30"/>
      <c r="J344" s="12"/>
      <c r="K344" s="12"/>
      <c r="L344" s="36"/>
    </row>
    <row r="345" spans="2:12" s="17" customFormat="1">
      <c r="B345" s="6" t="s">
        <v>1172</v>
      </c>
      <c r="C345" s="26"/>
      <c r="D345" s="22"/>
      <c r="E345" s="6" t="s">
        <v>1173</v>
      </c>
      <c r="F345" s="22"/>
      <c r="G345" s="7"/>
      <c r="H345" s="7"/>
      <c r="I345" s="31"/>
      <c r="J345" s="7"/>
      <c r="K345" s="7"/>
      <c r="L345" s="31"/>
    </row>
    <row r="346" spans="2:12" s="17" customFormat="1" ht="38.25">
      <c r="B346" s="13" t="s">
        <v>1174</v>
      </c>
      <c r="C346" s="27">
        <v>91911</v>
      </c>
      <c r="D346" s="11" t="s">
        <v>3</v>
      </c>
      <c r="E346" s="13" t="s">
        <v>568</v>
      </c>
      <c r="F346" s="11" t="s">
        <v>4</v>
      </c>
      <c r="G346" s="12">
        <f>2</f>
        <v>2</v>
      </c>
      <c r="H346" s="12"/>
      <c r="I346" s="30"/>
      <c r="J346" s="12"/>
      <c r="K346" s="12"/>
      <c r="L346" s="36"/>
    </row>
    <row r="347" spans="2:12" s="17" customFormat="1" ht="38.25">
      <c r="B347" s="13" t="s">
        <v>1175</v>
      </c>
      <c r="C347" s="27">
        <v>91922</v>
      </c>
      <c r="D347" s="11" t="s">
        <v>3</v>
      </c>
      <c r="E347" s="13" t="s">
        <v>569</v>
      </c>
      <c r="F347" s="11" t="s">
        <v>4</v>
      </c>
      <c r="G347" s="12">
        <f>2</f>
        <v>2</v>
      </c>
      <c r="H347" s="12"/>
      <c r="I347" s="30"/>
      <c r="J347" s="12"/>
      <c r="K347" s="12"/>
      <c r="L347" s="36"/>
    </row>
    <row r="348" spans="2:12" s="17" customFormat="1" ht="38.25">
      <c r="B348" s="13" t="s">
        <v>1176</v>
      </c>
      <c r="C348" s="28" t="s">
        <v>570</v>
      </c>
      <c r="D348" s="11" t="s">
        <v>58</v>
      </c>
      <c r="E348" s="13" t="s">
        <v>571</v>
      </c>
      <c r="F348" s="11" t="s">
        <v>4</v>
      </c>
      <c r="G348" s="12">
        <f>4</f>
        <v>4</v>
      </c>
      <c r="H348" s="12"/>
      <c r="I348" s="30"/>
      <c r="J348" s="12"/>
      <c r="K348" s="12"/>
      <c r="L348" s="36"/>
    </row>
    <row r="349" spans="2:12" s="17" customFormat="1">
      <c r="B349" s="6" t="s">
        <v>1177</v>
      </c>
      <c r="C349" s="26"/>
      <c r="D349" s="22"/>
      <c r="E349" s="6" t="s">
        <v>1178</v>
      </c>
      <c r="F349" s="22"/>
      <c r="G349" s="7"/>
      <c r="H349" s="7"/>
      <c r="I349" s="31"/>
      <c r="J349" s="7"/>
      <c r="K349" s="7"/>
      <c r="L349" s="31"/>
    </row>
    <row r="350" spans="2:12" s="17" customFormat="1" ht="38.25">
      <c r="B350" s="13" t="s">
        <v>1179</v>
      </c>
      <c r="C350" s="27">
        <v>91882</v>
      </c>
      <c r="D350" s="11" t="s">
        <v>3</v>
      </c>
      <c r="E350" s="13" t="s">
        <v>572</v>
      </c>
      <c r="F350" s="11" t="s">
        <v>4</v>
      </c>
      <c r="G350" s="12">
        <f>2</f>
        <v>2</v>
      </c>
      <c r="H350" s="12"/>
      <c r="I350" s="30"/>
      <c r="J350" s="12"/>
      <c r="K350" s="12"/>
      <c r="L350" s="36"/>
    </row>
    <row r="351" spans="2:12" s="17" customFormat="1" ht="38.25">
      <c r="B351" s="13" t="s">
        <v>1180</v>
      </c>
      <c r="C351" s="27">
        <v>91886</v>
      </c>
      <c r="D351" s="11" t="s">
        <v>3</v>
      </c>
      <c r="E351" s="13" t="s">
        <v>573</v>
      </c>
      <c r="F351" s="11" t="s">
        <v>4</v>
      </c>
      <c r="G351" s="12">
        <f>2</f>
        <v>2</v>
      </c>
      <c r="H351" s="12"/>
      <c r="I351" s="30"/>
      <c r="J351" s="12"/>
      <c r="K351" s="12"/>
      <c r="L351" s="36"/>
    </row>
    <row r="352" spans="2:12" s="17" customFormat="1">
      <c r="B352" s="6" t="s">
        <v>1181</v>
      </c>
      <c r="C352" s="26"/>
      <c r="D352" s="22"/>
      <c r="E352" s="6" t="s">
        <v>574</v>
      </c>
      <c r="F352" s="22"/>
      <c r="G352" s="7"/>
      <c r="H352" s="7"/>
      <c r="I352" s="31"/>
      <c r="J352" s="7"/>
      <c r="K352" s="7"/>
      <c r="L352" s="31"/>
    </row>
    <row r="353" spans="2:12" s="17" customFormat="1">
      <c r="B353" s="6" t="s">
        <v>1182</v>
      </c>
      <c r="C353" s="26"/>
      <c r="D353" s="22"/>
      <c r="E353" s="6" t="s">
        <v>1183</v>
      </c>
      <c r="F353" s="22"/>
      <c r="G353" s="7"/>
      <c r="H353" s="7"/>
      <c r="I353" s="31"/>
      <c r="J353" s="7"/>
      <c r="K353" s="7"/>
      <c r="L353" s="31"/>
    </row>
    <row r="354" spans="2:12" s="17" customFormat="1" ht="25.5">
      <c r="B354" s="13" t="s">
        <v>1184</v>
      </c>
      <c r="C354" s="27">
        <v>388</v>
      </c>
      <c r="D354" s="11" t="s">
        <v>58</v>
      </c>
      <c r="E354" s="13" t="s">
        <v>575</v>
      </c>
      <c r="F354" s="11" t="s">
        <v>5</v>
      </c>
      <c r="G354" s="12">
        <f>44.2</f>
        <v>44.2</v>
      </c>
      <c r="H354" s="12"/>
      <c r="I354" s="30"/>
      <c r="J354" s="12"/>
      <c r="K354" s="12"/>
      <c r="L354" s="36"/>
    </row>
    <row r="355" spans="2:12" s="17" customFormat="1" ht="25.5">
      <c r="B355" s="13" t="s">
        <v>1185</v>
      </c>
      <c r="C355" s="27">
        <v>389</v>
      </c>
      <c r="D355" s="11" t="s">
        <v>58</v>
      </c>
      <c r="E355" s="13" t="s">
        <v>576</v>
      </c>
      <c r="F355" s="11" t="s">
        <v>5</v>
      </c>
      <c r="G355" s="12">
        <f>35.9</f>
        <v>35.9</v>
      </c>
      <c r="H355" s="12"/>
      <c r="I355" s="30"/>
      <c r="J355" s="12"/>
      <c r="K355" s="12"/>
      <c r="L355" s="36"/>
    </row>
    <row r="356" spans="2:12" s="17" customFormat="1" ht="25.5">
      <c r="B356" s="13" t="s">
        <v>1186</v>
      </c>
      <c r="C356" s="27">
        <v>390</v>
      </c>
      <c r="D356" s="11" t="s">
        <v>58</v>
      </c>
      <c r="E356" s="13" t="s">
        <v>577</v>
      </c>
      <c r="F356" s="11" t="s">
        <v>5</v>
      </c>
      <c r="G356" s="12">
        <f>5</f>
        <v>5</v>
      </c>
      <c r="H356" s="12"/>
      <c r="I356" s="30"/>
      <c r="J356" s="12"/>
      <c r="K356" s="12"/>
      <c r="L356" s="36"/>
    </row>
    <row r="357" spans="2:12" s="17" customFormat="1">
      <c r="B357" s="6" t="s">
        <v>1187</v>
      </c>
      <c r="C357" s="26"/>
      <c r="D357" s="22"/>
      <c r="E357" s="6" t="s">
        <v>1188</v>
      </c>
      <c r="F357" s="22"/>
      <c r="G357" s="7"/>
      <c r="H357" s="7"/>
      <c r="I357" s="31"/>
      <c r="J357" s="7"/>
      <c r="K357" s="7"/>
      <c r="L357" s="31"/>
    </row>
    <row r="358" spans="2:12" s="17" customFormat="1">
      <c r="B358" s="13" t="s">
        <v>1189</v>
      </c>
      <c r="C358" s="27">
        <v>460</v>
      </c>
      <c r="D358" s="11" t="s">
        <v>58</v>
      </c>
      <c r="E358" s="13" t="s">
        <v>578</v>
      </c>
      <c r="F358" s="11" t="s">
        <v>4</v>
      </c>
      <c r="G358" s="12">
        <f>4</f>
        <v>4</v>
      </c>
      <c r="H358" s="12"/>
      <c r="I358" s="30"/>
      <c r="J358" s="12"/>
      <c r="K358" s="12"/>
      <c r="L358" s="36"/>
    </row>
    <row r="359" spans="2:12" s="17" customFormat="1">
      <c r="B359" s="13" t="s">
        <v>1190</v>
      </c>
      <c r="C359" s="27">
        <v>461</v>
      </c>
      <c r="D359" s="11" t="s">
        <v>58</v>
      </c>
      <c r="E359" s="13" t="s">
        <v>579</v>
      </c>
      <c r="F359" s="11" t="s">
        <v>4</v>
      </c>
      <c r="G359" s="12">
        <f>6</f>
        <v>6</v>
      </c>
      <c r="H359" s="12"/>
      <c r="I359" s="30"/>
      <c r="J359" s="12"/>
      <c r="K359" s="12"/>
      <c r="L359" s="36"/>
    </row>
    <row r="360" spans="2:12" s="17" customFormat="1">
      <c r="B360" s="13" t="s">
        <v>1191</v>
      </c>
      <c r="C360" s="27">
        <v>462</v>
      </c>
      <c r="D360" s="11" t="s">
        <v>58</v>
      </c>
      <c r="E360" s="13" t="s">
        <v>580</v>
      </c>
      <c r="F360" s="11" t="s">
        <v>4</v>
      </c>
      <c r="G360" s="12">
        <f>1</f>
        <v>1</v>
      </c>
      <c r="H360" s="12"/>
      <c r="I360" s="30"/>
      <c r="J360" s="12"/>
      <c r="K360" s="12"/>
      <c r="L360" s="36"/>
    </row>
    <row r="361" spans="2:12" s="17" customFormat="1">
      <c r="B361" s="6" t="s">
        <v>1192</v>
      </c>
      <c r="C361" s="26"/>
      <c r="D361" s="22"/>
      <c r="E361" s="6" t="s">
        <v>1193</v>
      </c>
      <c r="F361" s="22"/>
      <c r="G361" s="7"/>
      <c r="H361" s="7"/>
      <c r="I361" s="31"/>
      <c r="J361" s="7"/>
      <c r="K361" s="7"/>
      <c r="L361" s="31"/>
    </row>
    <row r="362" spans="2:12" s="17" customFormat="1" ht="25.5">
      <c r="B362" s="13" t="s">
        <v>1194</v>
      </c>
      <c r="C362" s="27">
        <v>465</v>
      </c>
      <c r="D362" s="11" t="s">
        <v>58</v>
      </c>
      <c r="E362" s="13" t="s">
        <v>581</v>
      </c>
      <c r="F362" s="11" t="s">
        <v>4</v>
      </c>
      <c r="G362" s="12">
        <f>21</f>
        <v>21</v>
      </c>
      <c r="H362" s="12"/>
      <c r="I362" s="30"/>
      <c r="J362" s="12"/>
      <c r="K362" s="12"/>
      <c r="L362" s="36"/>
    </row>
    <row r="363" spans="2:12" s="17" customFormat="1" ht="25.5">
      <c r="B363" s="13" t="s">
        <v>1195</v>
      </c>
      <c r="C363" s="27">
        <v>466</v>
      </c>
      <c r="D363" s="11" t="s">
        <v>58</v>
      </c>
      <c r="E363" s="13" t="s">
        <v>582</v>
      </c>
      <c r="F363" s="11" t="s">
        <v>4</v>
      </c>
      <c r="G363" s="12">
        <f>12</f>
        <v>12</v>
      </c>
      <c r="H363" s="12"/>
      <c r="I363" s="30"/>
      <c r="J363" s="12"/>
      <c r="K363" s="12"/>
      <c r="L363" s="36"/>
    </row>
    <row r="364" spans="2:12" s="17" customFormat="1" ht="25.5">
      <c r="B364" s="13" t="s">
        <v>1196</v>
      </c>
      <c r="C364" s="27">
        <v>467</v>
      </c>
      <c r="D364" s="11" t="s">
        <v>58</v>
      </c>
      <c r="E364" s="13" t="s">
        <v>583</v>
      </c>
      <c r="F364" s="11" t="s">
        <v>4</v>
      </c>
      <c r="G364" s="12">
        <f>2</f>
        <v>2</v>
      </c>
      <c r="H364" s="12"/>
      <c r="I364" s="30"/>
      <c r="J364" s="12"/>
      <c r="K364" s="12"/>
      <c r="L364" s="36"/>
    </row>
    <row r="365" spans="2:12" s="17" customFormat="1">
      <c r="B365" s="6" t="s">
        <v>1197</v>
      </c>
      <c r="C365" s="26"/>
      <c r="D365" s="22"/>
      <c r="E365" s="6" t="s">
        <v>1198</v>
      </c>
      <c r="F365" s="22"/>
      <c r="G365" s="7"/>
      <c r="H365" s="7"/>
      <c r="I365" s="31"/>
      <c r="J365" s="7"/>
      <c r="K365" s="7"/>
      <c r="L365" s="31"/>
    </row>
    <row r="366" spans="2:12" s="17" customFormat="1" ht="38.25">
      <c r="B366" s="13" t="s">
        <v>1199</v>
      </c>
      <c r="C366" s="27">
        <v>104785</v>
      </c>
      <c r="D366" s="11" t="s">
        <v>3</v>
      </c>
      <c r="E366" s="13" t="s">
        <v>584</v>
      </c>
      <c r="F366" s="11" t="s">
        <v>5</v>
      </c>
      <c r="G366" s="12">
        <f>98</f>
        <v>98</v>
      </c>
      <c r="H366" s="12"/>
      <c r="I366" s="30"/>
      <c r="J366" s="12"/>
      <c r="K366" s="12"/>
      <c r="L366" s="36"/>
    </row>
    <row r="367" spans="2:12" s="17" customFormat="1">
      <c r="B367" s="6" t="s">
        <v>1200</v>
      </c>
      <c r="C367" s="26"/>
      <c r="D367" s="22"/>
      <c r="E367" s="6" t="s">
        <v>585</v>
      </c>
      <c r="F367" s="22"/>
      <c r="G367" s="7"/>
      <c r="H367" s="7"/>
      <c r="I367" s="31"/>
      <c r="J367" s="7"/>
      <c r="K367" s="7"/>
      <c r="L367" s="31"/>
    </row>
    <row r="368" spans="2:12" s="17" customFormat="1">
      <c r="B368" s="6" t="s">
        <v>1201</v>
      </c>
      <c r="C368" s="26"/>
      <c r="D368" s="22"/>
      <c r="E368" s="6" t="s">
        <v>1202</v>
      </c>
      <c r="F368" s="22"/>
      <c r="G368" s="7"/>
      <c r="H368" s="7"/>
      <c r="I368" s="31"/>
      <c r="J368" s="7"/>
      <c r="K368" s="7"/>
      <c r="L368" s="31"/>
    </row>
    <row r="369" spans="2:12" s="17" customFormat="1" ht="38.25">
      <c r="B369" s="13" t="s">
        <v>1203</v>
      </c>
      <c r="C369" s="27">
        <v>440</v>
      </c>
      <c r="D369" s="11" t="s">
        <v>58</v>
      </c>
      <c r="E369" s="13" t="s">
        <v>586</v>
      </c>
      <c r="F369" s="11" t="s">
        <v>5</v>
      </c>
      <c r="G369" s="12">
        <f>51.9</f>
        <v>51.9</v>
      </c>
      <c r="H369" s="12"/>
      <c r="I369" s="30"/>
      <c r="J369" s="12"/>
      <c r="K369" s="12"/>
      <c r="L369" s="36"/>
    </row>
    <row r="370" spans="2:12" s="17" customFormat="1" ht="38.25">
      <c r="B370" s="13" t="s">
        <v>1204</v>
      </c>
      <c r="C370" s="27">
        <v>410</v>
      </c>
      <c r="D370" s="11" t="s">
        <v>58</v>
      </c>
      <c r="E370" s="13" t="s">
        <v>587</v>
      </c>
      <c r="F370" s="11" t="s">
        <v>5</v>
      </c>
      <c r="G370" s="12">
        <f>137.1</f>
        <v>137.1</v>
      </c>
      <c r="H370" s="12"/>
      <c r="I370" s="30"/>
      <c r="J370" s="12"/>
      <c r="K370" s="12"/>
      <c r="L370" s="36"/>
    </row>
    <row r="371" spans="2:12" s="17" customFormat="1">
      <c r="B371" s="6" t="s">
        <v>1205</v>
      </c>
      <c r="C371" s="26"/>
      <c r="D371" s="22"/>
      <c r="E371" s="6" t="s">
        <v>1206</v>
      </c>
      <c r="F371" s="22"/>
      <c r="G371" s="7"/>
      <c r="H371" s="7"/>
      <c r="I371" s="31"/>
      <c r="J371" s="7"/>
      <c r="K371" s="7"/>
      <c r="L371" s="31"/>
    </row>
    <row r="372" spans="2:12" s="17" customFormat="1" ht="25.5">
      <c r="B372" s="13" t="s">
        <v>1207</v>
      </c>
      <c r="C372" s="28" t="s">
        <v>588</v>
      </c>
      <c r="D372" s="11" t="s">
        <v>58</v>
      </c>
      <c r="E372" s="13" t="s">
        <v>589</v>
      </c>
      <c r="F372" s="11" t="s">
        <v>4</v>
      </c>
      <c r="G372" s="12">
        <f>1</f>
        <v>1</v>
      </c>
      <c r="H372" s="12"/>
      <c r="I372" s="30"/>
      <c r="J372" s="12"/>
      <c r="K372" s="12"/>
      <c r="L372" s="36"/>
    </row>
    <row r="373" spans="2:12" s="17" customFormat="1" ht="25.5">
      <c r="B373" s="13" t="s">
        <v>1208</v>
      </c>
      <c r="C373" s="28" t="s">
        <v>590</v>
      </c>
      <c r="D373" s="11" t="s">
        <v>58</v>
      </c>
      <c r="E373" s="13" t="s">
        <v>591</v>
      </c>
      <c r="F373" s="11" t="s">
        <v>4</v>
      </c>
      <c r="G373" s="12">
        <f>14</f>
        <v>14</v>
      </c>
      <c r="H373" s="12"/>
      <c r="I373" s="30"/>
      <c r="J373" s="12"/>
      <c r="K373" s="12"/>
      <c r="L373" s="36"/>
    </row>
    <row r="374" spans="2:12" s="17" customFormat="1" ht="25.5">
      <c r="B374" s="13" t="s">
        <v>1209</v>
      </c>
      <c r="C374" s="28" t="s">
        <v>592</v>
      </c>
      <c r="D374" s="11" t="s">
        <v>58</v>
      </c>
      <c r="E374" s="13" t="s">
        <v>593</v>
      </c>
      <c r="F374" s="11" t="s">
        <v>4</v>
      </c>
      <c r="G374" s="12">
        <f>9</f>
        <v>9</v>
      </c>
      <c r="H374" s="12"/>
      <c r="I374" s="30"/>
      <c r="J374" s="12"/>
      <c r="K374" s="12"/>
      <c r="L374" s="36"/>
    </row>
    <row r="375" spans="2:12" s="17" customFormat="1" ht="25.5">
      <c r="B375" s="13" t="s">
        <v>1210</v>
      </c>
      <c r="C375" s="28" t="s">
        <v>594</v>
      </c>
      <c r="D375" s="11" t="s">
        <v>58</v>
      </c>
      <c r="E375" s="13" t="s">
        <v>595</v>
      </c>
      <c r="F375" s="11" t="s">
        <v>4</v>
      </c>
      <c r="G375" s="12">
        <f>25</f>
        <v>25</v>
      </c>
      <c r="H375" s="12"/>
      <c r="I375" s="30"/>
      <c r="J375" s="12"/>
      <c r="K375" s="12"/>
      <c r="L375" s="36"/>
    </row>
    <row r="376" spans="2:12" s="17" customFormat="1">
      <c r="B376" s="6" t="s">
        <v>1211</v>
      </c>
      <c r="C376" s="26"/>
      <c r="D376" s="22"/>
      <c r="E376" s="6" t="s">
        <v>1212</v>
      </c>
      <c r="F376" s="22"/>
      <c r="G376" s="7"/>
      <c r="H376" s="7"/>
      <c r="I376" s="31"/>
      <c r="J376" s="7"/>
      <c r="K376" s="7"/>
      <c r="L376" s="31"/>
    </row>
    <row r="377" spans="2:12" s="17" customFormat="1" ht="25.5">
      <c r="B377" s="13" t="s">
        <v>1213</v>
      </c>
      <c r="C377" s="28" t="s">
        <v>596</v>
      </c>
      <c r="D377" s="11" t="s">
        <v>58</v>
      </c>
      <c r="E377" s="13" t="s">
        <v>597</v>
      </c>
      <c r="F377" s="11" t="s">
        <v>4</v>
      </c>
      <c r="G377" s="12">
        <f>4</f>
        <v>4</v>
      </c>
      <c r="H377" s="12"/>
      <c r="I377" s="30"/>
      <c r="J377" s="12"/>
      <c r="K377" s="12"/>
      <c r="L377" s="36"/>
    </row>
    <row r="378" spans="2:12" s="17" customFormat="1" ht="25.5">
      <c r="B378" s="13" t="s">
        <v>1214</v>
      </c>
      <c r="C378" s="28" t="s">
        <v>598</v>
      </c>
      <c r="D378" s="11" t="s">
        <v>58</v>
      </c>
      <c r="E378" s="13" t="s">
        <v>599</v>
      </c>
      <c r="F378" s="11" t="s">
        <v>4</v>
      </c>
      <c r="G378" s="12">
        <f>6</f>
        <v>6</v>
      </c>
      <c r="H378" s="12"/>
      <c r="I378" s="30"/>
      <c r="J378" s="12"/>
      <c r="K378" s="12"/>
      <c r="L378" s="36"/>
    </row>
    <row r="379" spans="2:12" s="17" customFormat="1">
      <c r="B379" s="6" t="s">
        <v>1215</v>
      </c>
      <c r="C379" s="26"/>
      <c r="D379" s="22"/>
      <c r="E379" s="6" t="s">
        <v>1216</v>
      </c>
      <c r="F379" s="22"/>
      <c r="G379" s="7"/>
      <c r="H379" s="7"/>
      <c r="I379" s="31"/>
      <c r="J379" s="7"/>
      <c r="K379" s="7"/>
      <c r="L379" s="31"/>
    </row>
    <row r="380" spans="2:12" s="17" customFormat="1" ht="25.5">
      <c r="B380" s="13" t="s">
        <v>1217</v>
      </c>
      <c r="C380" s="28" t="s">
        <v>600</v>
      </c>
      <c r="D380" s="11" t="s">
        <v>58</v>
      </c>
      <c r="E380" s="13" t="s">
        <v>601</v>
      </c>
      <c r="F380" s="11" t="s">
        <v>4</v>
      </c>
      <c r="G380" s="12">
        <f>2</f>
        <v>2</v>
      </c>
      <c r="H380" s="12"/>
      <c r="I380" s="30"/>
      <c r="J380" s="12"/>
      <c r="K380" s="12"/>
      <c r="L380" s="36"/>
    </row>
    <row r="381" spans="2:12" s="17" customFormat="1">
      <c r="B381" s="6" t="s">
        <v>1218</v>
      </c>
      <c r="C381" s="26"/>
      <c r="D381" s="22"/>
      <c r="E381" s="6" t="s">
        <v>1219</v>
      </c>
      <c r="F381" s="22"/>
      <c r="G381" s="7"/>
      <c r="H381" s="7"/>
      <c r="I381" s="31"/>
      <c r="J381" s="7"/>
      <c r="K381" s="7"/>
      <c r="L381" s="31"/>
    </row>
    <row r="382" spans="2:12" s="17" customFormat="1">
      <c r="B382" s="13" t="s">
        <v>1220</v>
      </c>
      <c r="C382" s="28" t="s">
        <v>602</v>
      </c>
      <c r="D382" s="11" t="s">
        <v>58</v>
      </c>
      <c r="E382" s="13" t="s">
        <v>603</v>
      </c>
      <c r="F382" s="11" t="s">
        <v>4</v>
      </c>
      <c r="G382" s="12">
        <f>8</f>
        <v>8</v>
      </c>
      <c r="H382" s="12"/>
      <c r="I382" s="30"/>
      <c r="J382" s="12"/>
      <c r="K382" s="12"/>
      <c r="L382" s="36"/>
    </row>
    <row r="383" spans="2:12" s="17" customFormat="1">
      <c r="B383" s="13" t="s">
        <v>1221</v>
      </c>
      <c r="C383" s="28" t="s">
        <v>604</v>
      </c>
      <c r="D383" s="11" t="s">
        <v>58</v>
      </c>
      <c r="E383" s="13" t="s">
        <v>605</v>
      </c>
      <c r="F383" s="11" t="s">
        <v>4</v>
      </c>
      <c r="G383" s="12">
        <f>8</f>
        <v>8</v>
      </c>
      <c r="H383" s="12"/>
      <c r="I383" s="30"/>
      <c r="J383" s="12"/>
      <c r="K383" s="12"/>
      <c r="L383" s="36"/>
    </row>
    <row r="384" spans="2:12" s="17" customFormat="1">
      <c r="B384" s="13" t="s">
        <v>1222</v>
      </c>
      <c r="C384" s="28" t="s">
        <v>606</v>
      </c>
      <c r="D384" s="11" t="s">
        <v>58</v>
      </c>
      <c r="E384" s="13" t="s">
        <v>607</v>
      </c>
      <c r="F384" s="11" t="s">
        <v>4</v>
      </c>
      <c r="G384" s="12">
        <f>5</f>
        <v>5</v>
      </c>
      <c r="H384" s="12"/>
      <c r="I384" s="30"/>
      <c r="J384" s="12"/>
      <c r="K384" s="12"/>
      <c r="L384" s="36"/>
    </row>
    <row r="385" spans="2:12" s="17" customFormat="1">
      <c r="B385" s="6" t="s">
        <v>1223</v>
      </c>
      <c r="C385" s="26"/>
      <c r="D385" s="22"/>
      <c r="E385" s="6" t="s">
        <v>608</v>
      </c>
      <c r="F385" s="22"/>
      <c r="G385" s="7"/>
      <c r="H385" s="7"/>
      <c r="I385" s="31"/>
      <c r="J385" s="7"/>
      <c r="K385" s="7"/>
      <c r="L385" s="31"/>
    </row>
    <row r="386" spans="2:12" s="17" customFormat="1">
      <c r="B386" s="6" t="s">
        <v>1224</v>
      </c>
      <c r="C386" s="26"/>
      <c r="D386" s="22"/>
      <c r="E386" s="6" t="s">
        <v>1225</v>
      </c>
      <c r="F386" s="22"/>
      <c r="G386" s="7"/>
      <c r="H386" s="7"/>
      <c r="I386" s="31"/>
      <c r="J386" s="7"/>
      <c r="K386" s="7"/>
      <c r="L386" s="31"/>
    </row>
    <row r="387" spans="2:12" s="17" customFormat="1" ht="25.5">
      <c r="B387" s="13" t="s">
        <v>1226</v>
      </c>
      <c r="C387" s="27">
        <v>91939</v>
      </c>
      <c r="D387" s="11" t="s">
        <v>3</v>
      </c>
      <c r="E387" s="13" t="s">
        <v>609</v>
      </c>
      <c r="F387" s="11" t="s">
        <v>4</v>
      </c>
      <c r="G387" s="12">
        <f>13</f>
        <v>13</v>
      </c>
      <c r="H387" s="12"/>
      <c r="I387" s="30"/>
      <c r="J387" s="12"/>
      <c r="K387" s="12"/>
      <c r="L387" s="36"/>
    </row>
    <row r="388" spans="2:12" s="17" customFormat="1" ht="25.5">
      <c r="B388" s="13" t="s">
        <v>1227</v>
      </c>
      <c r="C388" s="27">
        <v>91940</v>
      </c>
      <c r="D388" s="11" t="s">
        <v>3</v>
      </c>
      <c r="E388" s="13" t="s">
        <v>610</v>
      </c>
      <c r="F388" s="11" t="s">
        <v>4</v>
      </c>
      <c r="G388" s="12">
        <f>36</f>
        <v>36</v>
      </c>
      <c r="H388" s="12"/>
      <c r="I388" s="30"/>
      <c r="J388" s="12"/>
      <c r="K388" s="12"/>
      <c r="L388" s="36"/>
    </row>
    <row r="389" spans="2:12" s="17" customFormat="1" ht="25.5">
      <c r="B389" s="13" t="s">
        <v>1228</v>
      </c>
      <c r="C389" s="27">
        <v>91941</v>
      </c>
      <c r="D389" s="11" t="s">
        <v>3</v>
      </c>
      <c r="E389" s="13" t="s">
        <v>611</v>
      </c>
      <c r="F389" s="11" t="s">
        <v>4</v>
      </c>
      <c r="G389" s="12">
        <f>78</f>
        <v>78</v>
      </c>
      <c r="H389" s="12"/>
      <c r="I389" s="30"/>
      <c r="J389" s="12"/>
      <c r="K389" s="12"/>
      <c r="L389" s="36"/>
    </row>
    <row r="390" spans="2:12" s="17" customFormat="1" ht="25.5">
      <c r="B390" s="13" t="s">
        <v>1229</v>
      </c>
      <c r="C390" s="27">
        <v>91943</v>
      </c>
      <c r="D390" s="11" t="s">
        <v>3</v>
      </c>
      <c r="E390" s="13" t="s">
        <v>612</v>
      </c>
      <c r="F390" s="11" t="s">
        <v>4</v>
      </c>
      <c r="G390" s="12">
        <f>1</f>
        <v>1</v>
      </c>
      <c r="H390" s="12"/>
      <c r="I390" s="30"/>
      <c r="J390" s="12"/>
      <c r="K390" s="12"/>
      <c r="L390" s="36"/>
    </row>
    <row r="391" spans="2:12" s="17" customFormat="1" ht="25.5">
      <c r="B391" s="13" t="s">
        <v>1230</v>
      </c>
      <c r="C391" s="27">
        <v>91936</v>
      </c>
      <c r="D391" s="11" t="s">
        <v>3</v>
      </c>
      <c r="E391" s="13" t="s">
        <v>613</v>
      </c>
      <c r="F391" s="11" t="s">
        <v>4</v>
      </c>
      <c r="G391" s="12">
        <f>12</f>
        <v>12</v>
      </c>
      <c r="H391" s="12"/>
      <c r="I391" s="30"/>
      <c r="J391" s="12"/>
      <c r="K391" s="12"/>
      <c r="L391" s="36"/>
    </row>
    <row r="392" spans="2:12" s="17" customFormat="1">
      <c r="B392" s="13" t="s">
        <v>1231</v>
      </c>
      <c r="C392" s="28" t="s">
        <v>614</v>
      </c>
      <c r="D392" s="11" t="s">
        <v>297</v>
      </c>
      <c r="E392" s="13" t="s">
        <v>615</v>
      </c>
      <c r="F392" s="11" t="s">
        <v>4</v>
      </c>
      <c r="G392" s="12">
        <f>3</f>
        <v>3</v>
      </c>
      <c r="H392" s="12"/>
      <c r="I392" s="30"/>
      <c r="J392" s="12"/>
      <c r="K392" s="12"/>
      <c r="L392" s="36"/>
    </row>
    <row r="393" spans="2:12" s="17" customFormat="1">
      <c r="B393" s="6" t="s">
        <v>1232</v>
      </c>
      <c r="C393" s="26"/>
      <c r="D393" s="22"/>
      <c r="E393" s="6" t="s">
        <v>1233</v>
      </c>
      <c r="F393" s="22"/>
      <c r="G393" s="7"/>
      <c r="H393" s="7"/>
      <c r="I393" s="31"/>
      <c r="J393" s="7"/>
      <c r="K393" s="7"/>
      <c r="L393" s="31"/>
    </row>
    <row r="394" spans="2:12" s="17" customFormat="1" ht="38.25">
      <c r="B394" s="13" t="s">
        <v>1234</v>
      </c>
      <c r="C394" s="27">
        <v>95778</v>
      </c>
      <c r="D394" s="11" t="s">
        <v>3</v>
      </c>
      <c r="E394" s="13" t="s">
        <v>616</v>
      </c>
      <c r="F394" s="11" t="s">
        <v>4</v>
      </c>
      <c r="G394" s="12">
        <f>5</f>
        <v>5</v>
      </c>
      <c r="H394" s="12"/>
      <c r="I394" s="30"/>
      <c r="J394" s="12"/>
      <c r="K394" s="12"/>
      <c r="L394" s="36"/>
    </row>
    <row r="395" spans="2:12" s="17" customFormat="1" ht="38.25">
      <c r="B395" s="13" t="s">
        <v>1235</v>
      </c>
      <c r="C395" s="27">
        <v>95779</v>
      </c>
      <c r="D395" s="11" t="s">
        <v>3</v>
      </c>
      <c r="E395" s="13" t="s">
        <v>617</v>
      </c>
      <c r="F395" s="11" t="s">
        <v>4</v>
      </c>
      <c r="G395" s="12">
        <f>3</f>
        <v>3</v>
      </c>
      <c r="H395" s="12"/>
      <c r="I395" s="30"/>
      <c r="J395" s="12"/>
      <c r="K395" s="12"/>
      <c r="L395" s="36"/>
    </row>
    <row r="396" spans="2:12" s="17" customFormat="1" ht="25.5">
      <c r="B396" s="13" t="s">
        <v>1236</v>
      </c>
      <c r="C396" s="27">
        <v>458</v>
      </c>
      <c r="D396" s="11" t="s">
        <v>58</v>
      </c>
      <c r="E396" s="13" t="s">
        <v>618</v>
      </c>
      <c r="F396" s="11" t="s">
        <v>4</v>
      </c>
      <c r="G396" s="12">
        <f>1</f>
        <v>1</v>
      </c>
      <c r="H396" s="12"/>
      <c r="I396" s="30"/>
      <c r="J396" s="12"/>
      <c r="K396" s="12"/>
      <c r="L396" s="36"/>
    </row>
    <row r="397" spans="2:12" s="17" customFormat="1" ht="38.25">
      <c r="B397" s="13" t="s">
        <v>1237</v>
      </c>
      <c r="C397" s="27">
        <v>95787</v>
      </c>
      <c r="D397" s="11" t="s">
        <v>3</v>
      </c>
      <c r="E397" s="13" t="s">
        <v>619</v>
      </c>
      <c r="F397" s="11" t="s">
        <v>4</v>
      </c>
      <c r="G397" s="12">
        <f>2</f>
        <v>2</v>
      </c>
      <c r="H397" s="12"/>
      <c r="I397" s="30"/>
      <c r="J397" s="12"/>
      <c r="K397" s="12"/>
      <c r="L397" s="36"/>
    </row>
    <row r="398" spans="2:12" s="17" customFormat="1" ht="38.25">
      <c r="B398" s="13" t="s">
        <v>1238</v>
      </c>
      <c r="C398" s="27">
        <v>95781</v>
      </c>
      <c r="D398" s="11" t="s">
        <v>3</v>
      </c>
      <c r="E398" s="13" t="s">
        <v>620</v>
      </c>
      <c r="F398" s="11" t="s">
        <v>4</v>
      </c>
      <c r="G398" s="12">
        <f>1</f>
        <v>1</v>
      </c>
      <c r="H398" s="12"/>
      <c r="I398" s="30"/>
      <c r="J398" s="12"/>
      <c r="K398" s="12"/>
      <c r="L398" s="36"/>
    </row>
    <row r="399" spans="2:12" s="17" customFormat="1" ht="25.5">
      <c r="B399" s="13" t="s">
        <v>1239</v>
      </c>
      <c r="C399" s="27">
        <v>95782</v>
      </c>
      <c r="D399" s="11" t="s">
        <v>3</v>
      </c>
      <c r="E399" s="13" t="s">
        <v>621</v>
      </c>
      <c r="F399" s="11" t="s">
        <v>4</v>
      </c>
      <c r="G399" s="12">
        <f>2</f>
        <v>2</v>
      </c>
      <c r="H399" s="12"/>
      <c r="I399" s="30"/>
      <c r="J399" s="12"/>
      <c r="K399" s="12"/>
      <c r="L399" s="36"/>
    </row>
    <row r="400" spans="2:12" s="17" customFormat="1" ht="25.5">
      <c r="B400" s="13" t="s">
        <v>1240</v>
      </c>
      <c r="C400" s="27">
        <v>457</v>
      </c>
      <c r="D400" s="11" t="s">
        <v>58</v>
      </c>
      <c r="E400" s="13" t="s">
        <v>622</v>
      </c>
      <c r="F400" s="11" t="s">
        <v>4</v>
      </c>
      <c r="G400" s="12">
        <f>1</f>
        <v>1</v>
      </c>
      <c r="H400" s="12"/>
      <c r="I400" s="30"/>
      <c r="J400" s="12"/>
      <c r="K400" s="12"/>
      <c r="L400" s="36"/>
    </row>
    <row r="401" spans="2:12" s="17" customFormat="1">
      <c r="B401" s="6" t="s">
        <v>1241</v>
      </c>
      <c r="C401" s="26"/>
      <c r="D401" s="22"/>
      <c r="E401" s="6" t="s">
        <v>1242</v>
      </c>
      <c r="F401" s="22"/>
      <c r="G401" s="7"/>
      <c r="H401" s="7"/>
      <c r="I401" s="31"/>
      <c r="J401" s="7"/>
      <c r="K401" s="7"/>
      <c r="L401" s="31"/>
    </row>
    <row r="402" spans="2:12" s="17" customFormat="1">
      <c r="B402" s="13" t="s">
        <v>1243</v>
      </c>
      <c r="C402" s="28" t="s">
        <v>623</v>
      </c>
      <c r="D402" s="11" t="s">
        <v>58</v>
      </c>
      <c r="E402" s="13" t="s">
        <v>624</v>
      </c>
      <c r="F402" s="11" t="s">
        <v>4</v>
      </c>
      <c r="G402" s="12">
        <f>2</f>
        <v>2</v>
      </c>
      <c r="H402" s="12"/>
      <c r="I402" s="30"/>
      <c r="J402" s="12"/>
      <c r="K402" s="12"/>
      <c r="L402" s="36"/>
    </row>
    <row r="403" spans="2:12" s="17" customFormat="1">
      <c r="B403" s="13" t="s">
        <v>1244</v>
      </c>
      <c r="C403" s="28" t="s">
        <v>625</v>
      </c>
      <c r="D403" s="11" t="s">
        <v>58</v>
      </c>
      <c r="E403" s="13" t="s">
        <v>626</v>
      </c>
      <c r="F403" s="11" t="s">
        <v>4</v>
      </c>
      <c r="G403" s="12">
        <f>9</f>
        <v>9</v>
      </c>
      <c r="H403" s="12"/>
      <c r="I403" s="30"/>
      <c r="J403" s="12"/>
      <c r="K403" s="12"/>
      <c r="L403" s="36"/>
    </row>
    <row r="404" spans="2:12" s="17" customFormat="1">
      <c r="B404" s="6" t="s">
        <v>1245</v>
      </c>
      <c r="C404" s="26"/>
      <c r="D404" s="22"/>
      <c r="E404" s="6" t="s">
        <v>1246</v>
      </c>
      <c r="F404" s="22"/>
      <c r="G404" s="7"/>
      <c r="H404" s="7"/>
      <c r="I404" s="31"/>
      <c r="J404" s="7"/>
      <c r="K404" s="7"/>
      <c r="L404" s="31"/>
    </row>
    <row r="405" spans="2:12" s="17" customFormat="1">
      <c r="B405" s="13" t="s">
        <v>1247</v>
      </c>
      <c r="C405" s="28" t="s">
        <v>627</v>
      </c>
      <c r="D405" s="11" t="s">
        <v>58</v>
      </c>
      <c r="E405" s="13" t="s">
        <v>628</v>
      </c>
      <c r="F405" s="11" t="s">
        <v>4</v>
      </c>
      <c r="G405" s="12">
        <f>2</f>
        <v>2</v>
      </c>
      <c r="H405" s="12"/>
      <c r="I405" s="30"/>
      <c r="J405" s="12"/>
      <c r="K405" s="12"/>
      <c r="L405" s="36"/>
    </row>
    <row r="406" spans="2:12" s="17" customFormat="1">
      <c r="B406" s="6" t="s">
        <v>1248</v>
      </c>
      <c r="C406" s="26"/>
      <c r="D406" s="22"/>
      <c r="E406" s="6" t="s">
        <v>1249</v>
      </c>
      <c r="F406" s="22"/>
      <c r="G406" s="7"/>
      <c r="H406" s="7"/>
      <c r="I406" s="31"/>
      <c r="J406" s="7"/>
      <c r="K406" s="7"/>
      <c r="L406" s="31"/>
    </row>
    <row r="407" spans="2:12" s="17" customFormat="1" ht="25.5">
      <c r="B407" s="13" t="s">
        <v>1250</v>
      </c>
      <c r="C407" s="28" t="s">
        <v>629</v>
      </c>
      <c r="D407" s="11" t="s">
        <v>58</v>
      </c>
      <c r="E407" s="13" t="s">
        <v>630</v>
      </c>
      <c r="F407" s="11" t="s">
        <v>4</v>
      </c>
      <c r="G407" s="12">
        <f>4</f>
        <v>4</v>
      </c>
      <c r="H407" s="12"/>
      <c r="I407" s="30"/>
      <c r="J407" s="12"/>
      <c r="K407" s="12"/>
      <c r="L407" s="36"/>
    </row>
    <row r="408" spans="2:12" s="17" customFormat="1" ht="25.5">
      <c r="B408" s="13" t="s">
        <v>1251</v>
      </c>
      <c r="C408" s="28" t="s">
        <v>631</v>
      </c>
      <c r="D408" s="11" t="s">
        <v>58</v>
      </c>
      <c r="E408" s="13" t="s">
        <v>632</v>
      </c>
      <c r="F408" s="11" t="s">
        <v>4</v>
      </c>
      <c r="G408" s="12">
        <f>5</f>
        <v>5</v>
      </c>
      <c r="H408" s="12"/>
      <c r="I408" s="30"/>
      <c r="J408" s="12"/>
      <c r="K408" s="12"/>
      <c r="L408" s="36"/>
    </row>
    <row r="409" spans="2:12" s="17" customFormat="1">
      <c r="B409" s="13" t="s">
        <v>1252</v>
      </c>
      <c r="C409" s="28" t="s">
        <v>633</v>
      </c>
      <c r="D409" s="11" t="s">
        <v>58</v>
      </c>
      <c r="E409" s="13" t="s">
        <v>634</v>
      </c>
      <c r="F409" s="11" t="s">
        <v>4</v>
      </c>
      <c r="G409" s="12">
        <f>3</f>
        <v>3</v>
      </c>
      <c r="H409" s="12"/>
      <c r="I409" s="30"/>
      <c r="J409" s="12"/>
      <c r="K409" s="12"/>
      <c r="L409" s="36"/>
    </row>
    <row r="410" spans="2:12" s="17" customFormat="1">
      <c r="B410" s="6" t="s">
        <v>1253</v>
      </c>
      <c r="C410" s="26"/>
      <c r="D410" s="22"/>
      <c r="E410" s="6" t="s">
        <v>1254</v>
      </c>
      <c r="F410" s="22"/>
      <c r="G410" s="7"/>
      <c r="H410" s="7"/>
      <c r="I410" s="31"/>
      <c r="J410" s="7"/>
      <c r="K410" s="7"/>
      <c r="L410" s="31"/>
    </row>
    <row r="411" spans="2:12" s="17" customFormat="1" ht="25.5">
      <c r="B411" s="13" t="s">
        <v>1255</v>
      </c>
      <c r="C411" s="28" t="s">
        <v>635</v>
      </c>
      <c r="D411" s="11" t="s">
        <v>58</v>
      </c>
      <c r="E411" s="13" t="s">
        <v>636</v>
      </c>
      <c r="F411" s="11" t="s">
        <v>4</v>
      </c>
      <c r="G411" s="12">
        <f>8</f>
        <v>8</v>
      </c>
      <c r="H411" s="12"/>
      <c r="I411" s="30"/>
      <c r="J411" s="12"/>
      <c r="K411" s="12"/>
      <c r="L411" s="36"/>
    </row>
    <row r="412" spans="2:12" s="17" customFormat="1">
      <c r="B412" s="6" t="s">
        <v>1256</v>
      </c>
      <c r="C412" s="26"/>
      <c r="D412" s="22"/>
      <c r="E412" s="6" t="s">
        <v>637</v>
      </c>
      <c r="F412" s="22"/>
      <c r="G412" s="7"/>
      <c r="H412" s="7"/>
      <c r="I412" s="31"/>
      <c r="J412" s="7"/>
      <c r="K412" s="7"/>
      <c r="L412" s="31"/>
    </row>
    <row r="413" spans="2:12" s="17" customFormat="1">
      <c r="B413" s="6" t="s">
        <v>1257</v>
      </c>
      <c r="C413" s="26"/>
      <c r="D413" s="22"/>
      <c r="E413" s="6" t="s">
        <v>1258</v>
      </c>
      <c r="F413" s="22"/>
      <c r="G413" s="7"/>
      <c r="H413" s="7"/>
      <c r="I413" s="31"/>
      <c r="J413" s="7"/>
      <c r="K413" s="7"/>
      <c r="L413" s="31"/>
    </row>
    <row r="414" spans="2:12" s="17" customFormat="1" ht="25.5">
      <c r="B414" s="13" t="s">
        <v>1259</v>
      </c>
      <c r="C414" s="27">
        <v>91924</v>
      </c>
      <c r="D414" s="11" t="s">
        <v>3</v>
      </c>
      <c r="E414" s="13" t="s">
        <v>638</v>
      </c>
      <c r="F414" s="11" t="s">
        <v>5</v>
      </c>
      <c r="G414" s="12">
        <f>619.5</f>
        <v>619.5</v>
      </c>
      <c r="H414" s="12"/>
      <c r="I414" s="30"/>
      <c r="J414" s="12"/>
      <c r="K414" s="12"/>
      <c r="L414" s="36"/>
    </row>
    <row r="415" spans="2:12" s="17" customFormat="1" ht="25.5">
      <c r="B415" s="13" t="s">
        <v>1260</v>
      </c>
      <c r="C415" s="27">
        <v>91926</v>
      </c>
      <c r="D415" s="11" t="s">
        <v>3</v>
      </c>
      <c r="E415" s="13" t="s">
        <v>639</v>
      </c>
      <c r="F415" s="11" t="s">
        <v>5</v>
      </c>
      <c r="G415" s="12">
        <f>3082.7</f>
        <v>3082.7</v>
      </c>
      <c r="H415" s="12"/>
      <c r="I415" s="30"/>
      <c r="J415" s="12"/>
      <c r="K415" s="12"/>
      <c r="L415" s="36"/>
    </row>
    <row r="416" spans="2:12" s="17" customFormat="1" ht="25.5">
      <c r="B416" s="13" t="s">
        <v>1261</v>
      </c>
      <c r="C416" s="27">
        <v>91928</v>
      </c>
      <c r="D416" s="11" t="s">
        <v>3</v>
      </c>
      <c r="E416" s="13" t="s">
        <v>640</v>
      </c>
      <c r="F416" s="11" t="s">
        <v>5</v>
      </c>
      <c r="G416" s="12">
        <f>362.4</f>
        <v>362.4</v>
      </c>
      <c r="H416" s="12"/>
      <c r="I416" s="30"/>
      <c r="J416" s="12"/>
      <c r="K416" s="12"/>
      <c r="L416" s="36"/>
    </row>
    <row r="417" spans="2:12" s="17" customFormat="1" ht="25.5">
      <c r="B417" s="13" t="s">
        <v>1262</v>
      </c>
      <c r="C417" s="27">
        <v>91930</v>
      </c>
      <c r="D417" s="11" t="s">
        <v>3</v>
      </c>
      <c r="E417" s="13" t="s">
        <v>641</v>
      </c>
      <c r="F417" s="11" t="s">
        <v>5</v>
      </c>
      <c r="G417" s="12">
        <f>2.5</f>
        <v>2.5</v>
      </c>
      <c r="H417" s="12"/>
      <c r="I417" s="30"/>
      <c r="J417" s="12"/>
      <c r="K417" s="12"/>
      <c r="L417" s="36"/>
    </row>
    <row r="418" spans="2:12" s="17" customFormat="1" ht="38.25">
      <c r="B418" s="13" t="s">
        <v>1263</v>
      </c>
      <c r="C418" s="27">
        <v>92984</v>
      </c>
      <c r="D418" s="11" t="s">
        <v>3</v>
      </c>
      <c r="E418" s="13" t="s">
        <v>642</v>
      </c>
      <c r="F418" s="11" t="s">
        <v>5</v>
      </c>
      <c r="G418" s="12">
        <f>55</f>
        <v>55</v>
      </c>
      <c r="H418" s="12"/>
      <c r="I418" s="30"/>
      <c r="J418" s="12"/>
      <c r="K418" s="12"/>
      <c r="L418" s="36"/>
    </row>
    <row r="419" spans="2:12" s="17" customFormat="1" ht="38.25">
      <c r="B419" s="13" t="s">
        <v>1264</v>
      </c>
      <c r="C419" s="27">
        <v>92988</v>
      </c>
      <c r="D419" s="11" t="s">
        <v>3</v>
      </c>
      <c r="E419" s="13" t="s">
        <v>643</v>
      </c>
      <c r="F419" s="11" t="s">
        <v>5</v>
      </c>
      <c r="G419" s="12">
        <f>89.6</f>
        <v>89.6</v>
      </c>
      <c r="H419" s="12"/>
      <c r="I419" s="30"/>
      <c r="J419" s="12"/>
      <c r="K419" s="12"/>
      <c r="L419" s="36"/>
    </row>
    <row r="420" spans="2:12" s="17" customFormat="1">
      <c r="B420" s="6" t="s">
        <v>1265</v>
      </c>
      <c r="C420" s="26"/>
      <c r="D420" s="22"/>
      <c r="E420" s="6" t="s">
        <v>1266</v>
      </c>
      <c r="F420" s="22"/>
      <c r="G420" s="7"/>
      <c r="H420" s="7"/>
      <c r="I420" s="31"/>
      <c r="J420" s="7"/>
      <c r="K420" s="7"/>
      <c r="L420" s="31"/>
    </row>
    <row r="421" spans="2:12" s="17" customFormat="1" ht="38.25">
      <c r="B421" s="13" t="s">
        <v>1267</v>
      </c>
      <c r="C421" s="27">
        <v>98281</v>
      </c>
      <c r="D421" s="11" t="s">
        <v>3</v>
      </c>
      <c r="E421" s="13" t="s">
        <v>644</v>
      </c>
      <c r="F421" s="11" t="s">
        <v>5</v>
      </c>
      <c r="G421" s="12">
        <f>8.1</f>
        <v>8.1</v>
      </c>
      <c r="H421" s="12"/>
      <c r="I421" s="30"/>
      <c r="J421" s="12"/>
      <c r="K421" s="12"/>
      <c r="L421" s="36"/>
    </row>
    <row r="422" spans="2:12" s="17" customFormat="1">
      <c r="B422" s="6" t="s">
        <v>1268</v>
      </c>
      <c r="C422" s="26"/>
      <c r="D422" s="22"/>
      <c r="E422" s="6" t="s">
        <v>645</v>
      </c>
      <c r="F422" s="22"/>
      <c r="G422" s="7"/>
      <c r="H422" s="7"/>
      <c r="I422" s="31"/>
      <c r="J422" s="7"/>
      <c r="K422" s="7"/>
      <c r="L422" s="31"/>
    </row>
    <row r="423" spans="2:12" s="17" customFormat="1" ht="25.5">
      <c r="B423" s="13" t="s">
        <v>1269</v>
      </c>
      <c r="C423" s="27">
        <v>98295</v>
      </c>
      <c r="D423" s="11" t="s">
        <v>3</v>
      </c>
      <c r="E423" s="13" t="s">
        <v>646</v>
      </c>
      <c r="F423" s="11" t="s">
        <v>5</v>
      </c>
      <c r="G423" s="12">
        <f>190.3</f>
        <v>190.3</v>
      </c>
      <c r="H423" s="12"/>
      <c r="I423" s="30"/>
      <c r="J423" s="12"/>
      <c r="K423" s="12"/>
      <c r="L423" s="36"/>
    </row>
    <row r="424" spans="2:12" s="17" customFormat="1">
      <c r="B424" s="6">
        <v>10</v>
      </c>
      <c r="C424" s="26"/>
      <c r="D424" s="22"/>
      <c r="E424" s="6" t="s">
        <v>1270</v>
      </c>
      <c r="F424" s="22"/>
      <c r="G424" s="7"/>
      <c r="H424" s="7"/>
      <c r="I424" s="31"/>
      <c r="J424" s="7"/>
      <c r="K424" s="7"/>
      <c r="L424" s="31"/>
    </row>
    <row r="425" spans="2:12" s="17" customFormat="1">
      <c r="B425" s="6" t="s">
        <v>324</v>
      </c>
      <c r="C425" s="26"/>
      <c r="D425" s="22"/>
      <c r="E425" s="6" t="s">
        <v>647</v>
      </c>
      <c r="F425" s="22"/>
      <c r="G425" s="7"/>
      <c r="H425" s="7"/>
      <c r="I425" s="31"/>
      <c r="J425" s="7"/>
      <c r="K425" s="7"/>
      <c r="L425" s="31"/>
    </row>
    <row r="426" spans="2:12" s="17" customFormat="1">
      <c r="B426" s="6" t="s">
        <v>1271</v>
      </c>
      <c r="C426" s="26"/>
      <c r="D426" s="22"/>
      <c r="E426" s="6" t="s">
        <v>1272</v>
      </c>
      <c r="F426" s="22"/>
      <c r="G426" s="7"/>
      <c r="H426" s="7"/>
      <c r="I426" s="31"/>
      <c r="J426" s="7"/>
      <c r="K426" s="7"/>
      <c r="L426" s="31"/>
    </row>
    <row r="427" spans="2:12" s="17" customFormat="1" ht="38.25">
      <c r="B427" s="13" t="s">
        <v>1273</v>
      </c>
      <c r="C427" s="27">
        <v>97327</v>
      </c>
      <c r="D427" s="11" t="s">
        <v>3</v>
      </c>
      <c r="E427" s="13" t="s">
        <v>648</v>
      </c>
      <c r="F427" s="11" t="s">
        <v>5</v>
      </c>
      <c r="G427" s="12">
        <f>64.97</f>
        <v>64.97</v>
      </c>
      <c r="H427" s="12"/>
      <c r="I427" s="30"/>
      <c r="J427" s="12"/>
      <c r="K427" s="12"/>
      <c r="L427" s="36"/>
    </row>
    <row r="428" spans="2:12" s="17" customFormat="1" ht="38.25">
      <c r="B428" s="13" t="s">
        <v>1274</v>
      </c>
      <c r="C428" s="27">
        <v>97328</v>
      </c>
      <c r="D428" s="11" t="s">
        <v>3</v>
      </c>
      <c r="E428" s="13" t="s">
        <v>649</v>
      </c>
      <c r="F428" s="11" t="s">
        <v>5</v>
      </c>
      <c r="G428" s="12">
        <f>31.83</f>
        <v>31.83</v>
      </c>
      <c r="H428" s="12"/>
      <c r="I428" s="30"/>
      <c r="J428" s="12"/>
      <c r="K428" s="12"/>
      <c r="L428" s="36"/>
    </row>
    <row r="429" spans="2:12" s="17" customFormat="1" ht="38.25">
      <c r="B429" s="13" t="s">
        <v>1275</v>
      </c>
      <c r="C429" s="27">
        <v>97329</v>
      </c>
      <c r="D429" s="11" t="s">
        <v>3</v>
      </c>
      <c r="E429" s="13" t="s">
        <v>650</v>
      </c>
      <c r="F429" s="11" t="s">
        <v>5</v>
      </c>
      <c r="G429" s="12">
        <f>59.45</f>
        <v>59.45</v>
      </c>
      <c r="H429" s="12"/>
      <c r="I429" s="30"/>
      <c r="J429" s="12"/>
      <c r="K429" s="12"/>
      <c r="L429" s="36"/>
    </row>
    <row r="430" spans="2:12" s="17" customFormat="1" ht="38.25">
      <c r="B430" s="13" t="s">
        <v>1276</v>
      </c>
      <c r="C430" s="27">
        <v>97330</v>
      </c>
      <c r="D430" s="11" t="s">
        <v>3</v>
      </c>
      <c r="E430" s="13" t="s">
        <v>651</v>
      </c>
      <c r="F430" s="11" t="s">
        <v>5</v>
      </c>
      <c r="G430" s="12">
        <f>27.82</f>
        <v>27.82</v>
      </c>
      <c r="H430" s="12"/>
      <c r="I430" s="30"/>
      <c r="J430" s="12"/>
      <c r="K430" s="12"/>
      <c r="L430" s="36"/>
    </row>
    <row r="431" spans="2:12" s="17" customFormat="1">
      <c r="B431" s="6" t="s">
        <v>1277</v>
      </c>
      <c r="C431" s="26"/>
      <c r="D431" s="22"/>
      <c r="E431" s="6" t="s">
        <v>1278</v>
      </c>
      <c r="F431" s="22"/>
      <c r="G431" s="7"/>
      <c r="H431" s="7"/>
      <c r="I431" s="31"/>
      <c r="J431" s="7"/>
      <c r="K431" s="7"/>
      <c r="L431" s="31"/>
    </row>
    <row r="432" spans="2:12" s="17" customFormat="1" ht="25.5">
      <c r="B432" s="13" t="s">
        <v>1279</v>
      </c>
      <c r="C432" s="28" t="s">
        <v>652</v>
      </c>
      <c r="D432" s="11" t="s">
        <v>58</v>
      </c>
      <c r="E432" s="13" t="s">
        <v>653</v>
      </c>
      <c r="F432" s="11" t="s">
        <v>4</v>
      </c>
      <c r="G432" s="12">
        <f>63</f>
        <v>63</v>
      </c>
      <c r="H432" s="12"/>
      <c r="I432" s="30"/>
      <c r="J432" s="12"/>
      <c r="K432" s="12"/>
      <c r="L432" s="36"/>
    </row>
    <row r="433" spans="2:12" s="17" customFormat="1" ht="25.5">
      <c r="B433" s="13" t="s">
        <v>1280</v>
      </c>
      <c r="C433" s="28" t="s">
        <v>654</v>
      </c>
      <c r="D433" s="11" t="s">
        <v>58</v>
      </c>
      <c r="E433" s="13" t="s">
        <v>655</v>
      </c>
      <c r="F433" s="11" t="s">
        <v>4</v>
      </c>
      <c r="G433" s="12">
        <f>46</f>
        <v>46</v>
      </c>
      <c r="H433" s="12"/>
      <c r="I433" s="30"/>
      <c r="J433" s="12"/>
      <c r="K433" s="12"/>
      <c r="L433" s="36"/>
    </row>
    <row r="434" spans="2:12" s="17" customFormat="1" ht="25.5">
      <c r="B434" s="13" t="s">
        <v>1281</v>
      </c>
      <c r="C434" s="28" t="s">
        <v>656</v>
      </c>
      <c r="D434" s="11" t="s">
        <v>58</v>
      </c>
      <c r="E434" s="13" t="s">
        <v>657</v>
      </c>
      <c r="F434" s="11" t="s">
        <v>4</v>
      </c>
      <c r="G434" s="12">
        <f>59</f>
        <v>59</v>
      </c>
      <c r="H434" s="12"/>
      <c r="I434" s="30"/>
      <c r="J434" s="12"/>
      <c r="K434" s="12"/>
      <c r="L434" s="36"/>
    </row>
    <row r="435" spans="2:12" s="17" customFormat="1" ht="25.5">
      <c r="B435" s="13" t="s">
        <v>1282</v>
      </c>
      <c r="C435" s="28" t="s">
        <v>658</v>
      </c>
      <c r="D435" s="11" t="s">
        <v>58</v>
      </c>
      <c r="E435" s="13" t="s">
        <v>659</v>
      </c>
      <c r="F435" s="11" t="s">
        <v>4</v>
      </c>
      <c r="G435" s="12">
        <f>42</f>
        <v>42</v>
      </c>
      <c r="H435" s="12"/>
      <c r="I435" s="30"/>
      <c r="J435" s="12"/>
      <c r="K435" s="12"/>
      <c r="L435" s="36"/>
    </row>
    <row r="436" spans="2:12" s="17" customFormat="1">
      <c r="B436" s="6" t="s">
        <v>1283</v>
      </c>
      <c r="C436" s="26"/>
      <c r="D436" s="22"/>
      <c r="E436" s="6" t="s">
        <v>1284</v>
      </c>
      <c r="F436" s="22"/>
      <c r="G436" s="7"/>
      <c r="H436" s="7"/>
      <c r="I436" s="31"/>
      <c r="J436" s="7"/>
      <c r="K436" s="7"/>
      <c r="L436" s="31"/>
    </row>
    <row r="437" spans="2:12" s="17" customFormat="1">
      <c r="B437" s="13" t="s">
        <v>1285</v>
      </c>
      <c r="C437" s="28" t="s">
        <v>660</v>
      </c>
      <c r="D437" s="11" t="s">
        <v>58</v>
      </c>
      <c r="E437" s="13" t="s">
        <v>661</v>
      </c>
      <c r="F437" s="11" t="s">
        <v>5</v>
      </c>
      <c r="G437" s="12">
        <f>160</f>
        <v>160</v>
      </c>
      <c r="H437" s="12"/>
      <c r="I437" s="30"/>
      <c r="J437" s="12"/>
      <c r="K437" s="12"/>
      <c r="L437" s="36"/>
    </row>
    <row r="438" spans="2:12" s="17" customFormat="1">
      <c r="B438" s="6" t="s">
        <v>1286</v>
      </c>
      <c r="C438" s="26"/>
      <c r="D438" s="22"/>
      <c r="E438" s="6" t="s">
        <v>1287</v>
      </c>
      <c r="F438" s="22"/>
      <c r="G438" s="7"/>
      <c r="H438" s="7"/>
      <c r="I438" s="31"/>
      <c r="J438" s="7"/>
      <c r="K438" s="7"/>
      <c r="L438" s="31"/>
    </row>
    <row r="439" spans="2:12" s="17" customFormat="1" ht="25.5">
      <c r="B439" s="13" t="s">
        <v>1288</v>
      </c>
      <c r="C439" s="27">
        <v>89865</v>
      </c>
      <c r="D439" s="11" t="s">
        <v>3</v>
      </c>
      <c r="E439" s="13" t="s">
        <v>662</v>
      </c>
      <c r="F439" s="11" t="s">
        <v>5</v>
      </c>
      <c r="G439" s="12">
        <f>52.29</f>
        <v>52.29</v>
      </c>
      <c r="H439" s="12"/>
      <c r="I439" s="30"/>
      <c r="J439" s="12"/>
      <c r="K439" s="12"/>
      <c r="L439" s="36"/>
    </row>
    <row r="440" spans="2:12" s="17" customFormat="1" ht="25.5">
      <c r="B440" s="13" t="s">
        <v>1289</v>
      </c>
      <c r="C440" s="27">
        <v>89866</v>
      </c>
      <c r="D440" s="11" t="s">
        <v>3</v>
      </c>
      <c r="E440" s="13" t="s">
        <v>663</v>
      </c>
      <c r="F440" s="11" t="s">
        <v>4</v>
      </c>
      <c r="G440" s="12">
        <f>18</f>
        <v>18</v>
      </c>
      <c r="H440" s="12"/>
      <c r="I440" s="30"/>
      <c r="J440" s="12"/>
      <c r="K440" s="12"/>
      <c r="L440" s="36"/>
    </row>
    <row r="441" spans="2:12" s="17" customFormat="1" ht="25.5">
      <c r="B441" s="13" t="s">
        <v>1290</v>
      </c>
      <c r="C441" s="27">
        <v>89869</v>
      </c>
      <c r="D441" s="11" t="s">
        <v>3</v>
      </c>
      <c r="E441" s="13" t="s">
        <v>664</v>
      </c>
      <c r="F441" s="11" t="s">
        <v>4</v>
      </c>
      <c r="G441" s="12">
        <f>3</f>
        <v>3</v>
      </c>
      <c r="H441" s="12"/>
      <c r="I441" s="30"/>
      <c r="J441" s="12"/>
      <c r="K441" s="12"/>
      <c r="L441" s="36"/>
    </row>
    <row r="442" spans="2:12" s="17" customFormat="1" ht="38.25">
      <c r="B442" s="13" t="s">
        <v>1291</v>
      </c>
      <c r="C442" s="27">
        <v>382</v>
      </c>
      <c r="D442" s="11" t="s">
        <v>58</v>
      </c>
      <c r="E442" s="13" t="s">
        <v>665</v>
      </c>
      <c r="F442" s="11" t="s">
        <v>5</v>
      </c>
      <c r="G442" s="12">
        <f>52.29</f>
        <v>52.29</v>
      </c>
      <c r="H442" s="12"/>
      <c r="I442" s="30"/>
      <c r="J442" s="12"/>
      <c r="K442" s="12"/>
      <c r="L442" s="36"/>
    </row>
    <row r="443" spans="2:12" s="17" customFormat="1">
      <c r="B443" s="6" t="s">
        <v>1292</v>
      </c>
      <c r="C443" s="26"/>
      <c r="D443" s="22"/>
      <c r="E443" s="6" t="s">
        <v>1293</v>
      </c>
      <c r="F443" s="22"/>
      <c r="G443" s="7"/>
      <c r="H443" s="7"/>
      <c r="I443" s="31"/>
      <c r="J443" s="7"/>
      <c r="K443" s="7"/>
      <c r="L443" s="31"/>
    </row>
    <row r="444" spans="2:12" s="17" customFormat="1" ht="25.5">
      <c r="B444" s="13" t="s">
        <v>1294</v>
      </c>
      <c r="C444" s="27">
        <v>103244</v>
      </c>
      <c r="D444" s="11" t="s">
        <v>3</v>
      </c>
      <c r="E444" s="13" t="s">
        <v>666</v>
      </c>
      <c r="F444" s="11" t="s">
        <v>4</v>
      </c>
      <c r="G444" s="12">
        <f>1</f>
        <v>1</v>
      </c>
      <c r="H444" s="12"/>
      <c r="I444" s="30"/>
      <c r="J444" s="12"/>
      <c r="K444" s="12"/>
      <c r="L444" s="36"/>
    </row>
    <row r="445" spans="2:12" s="17" customFormat="1" ht="25.5">
      <c r="B445" s="13" t="s">
        <v>1295</v>
      </c>
      <c r="C445" s="27">
        <v>103247</v>
      </c>
      <c r="D445" s="11" t="s">
        <v>3</v>
      </c>
      <c r="E445" s="13" t="s">
        <v>667</v>
      </c>
      <c r="F445" s="11" t="s">
        <v>4</v>
      </c>
      <c r="G445" s="12">
        <f>1</f>
        <v>1</v>
      </c>
      <c r="H445" s="12"/>
      <c r="I445" s="30"/>
      <c r="J445" s="12"/>
      <c r="K445" s="12"/>
      <c r="L445" s="36"/>
    </row>
    <row r="446" spans="2:12" s="17" customFormat="1" ht="25.5">
      <c r="B446" s="13" t="s">
        <v>1296</v>
      </c>
      <c r="C446" s="27">
        <v>103250</v>
      </c>
      <c r="D446" s="11" t="s">
        <v>3</v>
      </c>
      <c r="E446" s="13" t="s">
        <v>668</v>
      </c>
      <c r="F446" s="11" t="s">
        <v>4</v>
      </c>
      <c r="G446" s="12">
        <f>4</f>
        <v>4</v>
      </c>
      <c r="H446" s="12"/>
      <c r="I446" s="30"/>
      <c r="J446" s="12"/>
      <c r="K446" s="12"/>
      <c r="L446" s="36"/>
    </row>
    <row r="447" spans="2:12" s="17" customFormat="1" ht="25.5">
      <c r="B447" s="13" t="s">
        <v>1297</v>
      </c>
      <c r="C447" s="27">
        <v>103253</v>
      </c>
      <c r="D447" s="11" t="s">
        <v>3</v>
      </c>
      <c r="E447" s="13" t="s">
        <v>669</v>
      </c>
      <c r="F447" s="11" t="s">
        <v>4</v>
      </c>
      <c r="G447" s="12">
        <f>3</f>
        <v>3</v>
      </c>
      <c r="H447" s="12"/>
      <c r="I447" s="30"/>
      <c r="J447" s="12"/>
      <c r="K447" s="12"/>
      <c r="L447" s="36"/>
    </row>
    <row r="448" spans="2:12" s="17" customFormat="1">
      <c r="B448" s="6" t="s">
        <v>1298</v>
      </c>
      <c r="C448" s="26"/>
      <c r="D448" s="22"/>
      <c r="E448" s="6" t="s">
        <v>1299</v>
      </c>
      <c r="F448" s="22"/>
      <c r="G448" s="7"/>
      <c r="H448" s="7"/>
      <c r="I448" s="31"/>
      <c r="J448" s="7"/>
      <c r="K448" s="7"/>
      <c r="L448" s="31"/>
    </row>
    <row r="449" spans="2:12" s="17" customFormat="1" ht="25.5">
      <c r="B449" s="13" t="s">
        <v>1300</v>
      </c>
      <c r="C449" s="27">
        <v>378</v>
      </c>
      <c r="D449" s="11" t="s">
        <v>58</v>
      </c>
      <c r="E449" s="13" t="s">
        <v>670</v>
      </c>
      <c r="F449" s="11" t="s">
        <v>4</v>
      </c>
      <c r="G449" s="12">
        <f>1</f>
        <v>1</v>
      </c>
      <c r="H449" s="12"/>
      <c r="I449" s="30"/>
      <c r="J449" s="12"/>
      <c r="K449" s="12"/>
      <c r="L449" s="36"/>
    </row>
    <row r="450" spans="2:12" s="17" customFormat="1">
      <c r="B450" s="6" t="s">
        <v>1301</v>
      </c>
      <c r="C450" s="26"/>
      <c r="D450" s="22"/>
      <c r="E450" s="6" t="s">
        <v>1314</v>
      </c>
      <c r="F450" s="22"/>
      <c r="G450" s="7"/>
      <c r="H450" s="7"/>
      <c r="I450" s="31"/>
      <c r="J450" s="7"/>
      <c r="K450" s="7"/>
      <c r="L450" s="31"/>
    </row>
    <row r="451" spans="2:12" s="17" customFormat="1" ht="25.5">
      <c r="B451" s="13" t="s">
        <v>1302</v>
      </c>
      <c r="C451" s="27">
        <v>380</v>
      </c>
      <c r="D451" s="11" t="s">
        <v>58</v>
      </c>
      <c r="E451" s="13" t="s">
        <v>671</v>
      </c>
      <c r="F451" s="11" t="s">
        <v>4</v>
      </c>
      <c r="G451" s="12">
        <f>6</f>
        <v>6</v>
      </c>
      <c r="H451" s="12"/>
      <c r="I451" s="30"/>
      <c r="J451" s="12"/>
      <c r="K451" s="12"/>
      <c r="L451" s="36"/>
    </row>
    <row r="452" spans="2:12" s="17" customFormat="1" ht="25.5">
      <c r="B452" s="13" t="s">
        <v>1303</v>
      </c>
      <c r="C452" s="27">
        <v>381</v>
      </c>
      <c r="D452" s="11" t="s">
        <v>58</v>
      </c>
      <c r="E452" s="13" t="s">
        <v>672</v>
      </c>
      <c r="F452" s="11" t="s">
        <v>4</v>
      </c>
      <c r="G452" s="12">
        <f>1</f>
        <v>1</v>
      </c>
      <c r="H452" s="12"/>
      <c r="I452" s="30"/>
      <c r="J452" s="12"/>
      <c r="K452" s="12"/>
      <c r="L452" s="36"/>
    </row>
    <row r="453" spans="2:12" s="17" customFormat="1" ht="25.5">
      <c r="B453" s="13" t="s">
        <v>1304</v>
      </c>
      <c r="C453" s="27">
        <v>421</v>
      </c>
      <c r="D453" s="11" t="s">
        <v>58</v>
      </c>
      <c r="E453" s="13" t="s">
        <v>673</v>
      </c>
      <c r="F453" s="11" t="s">
        <v>4</v>
      </c>
      <c r="G453" s="12">
        <f>1</f>
        <v>1</v>
      </c>
      <c r="H453" s="12"/>
      <c r="I453" s="30"/>
      <c r="J453" s="12"/>
      <c r="K453" s="12"/>
      <c r="L453" s="36"/>
    </row>
    <row r="454" spans="2:12" s="17" customFormat="1">
      <c r="B454" s="6" t="s">
        <v>326</v>
      </c>
      <c r="C454" s="26"/>
      <c r="D454" s="22"/>
      <c r="E454" s="6" t="s">
        <v>674</v>
      </c>
      <c r="F454" s="22"/>
      <c r="G454" s="7"/>
      <c r="H454" s="7"/>
      <c r="I454" s="31"/>
      <c r="J454" s="7"/>
      <c r="K454" s="7"/>
      <c r="L454" s="31"/>
    </row>
    <row r="455" spans="2:12" s="17" customFormat="1">
      <c r="B455" s="6" t="s">
        <v>1305</v>
      </c>
      <c r="C455" s="26"/>
      <c r="D455" s="22"/>
      <c r="E455" s="6" t="s">
        <v>1306</v>
      </c>
      <c r="F455" s="22"/>
      <c r="G455" s="7"/>
      <c r="H455" s="7"/>
      <c r="I455" s="31"/>
      <c r="J455" s="7"/>
      <c r="K455" s="7"/>
      <c r="L455" s="31"/>
    </row>
    <row r="456" spans="2:12" s="17" customFormat="1" ht="25.5">
      <c r="B456" s="13" t="s">
        <v>1307</v>
      </c>
      <c r="C456" s="27">
        <v>104166</v>
      </c>
      <c r="D456" s="11" t="s">
        <v>3</v>
      </c>
      <c r="E456" s="13" t="s">
        <v>497</v>
      </c>
      <c r="F456" s="11" t="s">
        <v>5</v>
      </c>
      <c r="G456" s="12">
        <f>9.94</f>
        <v>9.94</v>
      </c>
      <c r="H456" s="12"/>
      <c r="I456" s="30"/>
      <c r="J456" s="12"/>
      <c r="K456" s="12"/>
      <c r="L456" s="36"/>
    </row>
    <row r="457" spans="2:12" s="17" customFormat="1" ht="38.25">
      <c r="B457" s="13" t="s">
        <v>1308</v>
      </c>
      <c r="C457" s="27">
        <v>89590</v>
      </c>
      <c r="D457" s="11" t="s">
        <v>3</v>
      </c>
      <c r="E457" s="13" t="s">
        <v>675</v>
      </c>
      <c r="F457" s="11" t="s">
        <v>4</v>
      </c>
      <c r="G457" s="12">
        <f>5</f>
        <v>5</v>
      </c>
      <c r="H457" s="12"/>
      <c r="I457" s="30"/>
      <c r="J457" s="12"/>
      <c r="K457" s="12"/>
      <c r="L457" s="36"/>
    </row>
    <row r="458" spans="2:12" s="17" customFormat="1" ht="38.25">
      <c r="B458" s="13" t="s">
        <v>1309</v>
      </c>
      <c r="C458" s="27">
        <v>89591</v>
      </c>
      <c r="D458" s="11" t="s">
        <v>3</v>
      </c>
      <c r="E458" s="13" t="s">
        <v>676</v>
      </c>
      <c r="F458" s="11" t="s">
        <v>4</v>
      </c>
      <c r="G458" s="12">
        <f>5</f>
        <v>5</v>
      </c>
      <c r="H458" s="12"/>
      <c r="I458" s="30"/>
      <c r="J458" s="12"/>
      <c r="K458" s="12"/>
      <c r="L458" s="36"/>
    </row>
    <row r="459" spans="2:12" s="17" customFormat="1" ht="38.25">
      <c r="B459" s="13" t="s">
        <v>1310</v>
      </c>
      <c r="C459" s="27">
        <v>89679</v>
      </c>
      <c r="D459" s="11" t="s">
        <v>3</v>
      </c>
      <c r="E459" s="13" t="s">
        <v>677</v>
      </c>
      <c r="F459" s="11" t="s">
        <v>4</v>
      </c>
      <c r="G459" s="12">
        <f>2</f>
        <v>2</v>
      </c>
      <c r="H459" s="12"/>
      <c r="I459" s="30"/>
      <c r="J459" s="12"/>
      <c r="K459" s="12"/>
      <c r="L459" s="36"/>
    </row>
    <row r="460" spans="2:12" s="17" customFormat="1" ht="38.25">
      <c r="B460" s="13" t="s">
        <v>1311</v>
      </c>
      <c r="C460" s="27">
        <v>89701</v>
      </c>
      <c r="D460" s="11" t="s">
        <v>3</v>
      </c>
      <c r="E460" s="13" t="s">
        <v>678</v>
      </c>
      <c r="F460" s="11" t="s">
        <v>4</v>
      </c>
      <c r="G460" s="12">
        <f>2</f>
        <v>2</v>
      </c>
      <c r="H460" s="12"/>
      <c r="I460" s="30"/>
      <c r="J460" s="12"/>
      <c r="K460" s="12"/>
      <c r="L460" s="36"/>
    </row>
    <row r="461" spans="2:12" s="17" customFormat="1">
      <c r="B461" s="6" t="s">
        <v>1312</v>
      </c>
      <c r="C461" s="26"/>
      <c r="D461" s="22"/>
      <c r="E461" s="6" t="s">
        <v>1313</v>
      </c>
      <c r="F461" s="22"/>
      <c r="G461" s="7"/>
      <c r="H461" s="7"/>
      <c r="I461" s="31"/>
      <c r="J461" s="7"/>
      <c r="K461" s="7"/>
      <c r="L461" s="31"/>
    </row>
    <row r="462" spans="2:12" s="17" customFormat="1" ht="25.5">
      <c r="B462" s="13" t="s">
        <v>1315</v>
      </c>
      <c r="C462" s="27">
        <v>377</v>
      </c>
      <c r="D462" s="11" t="s">
        <v>58</v>
      </c>
      <c r="E462" s="13" t="s">
        <v>679</v>
      </c>
      <c r="F462" s="11" t="s">
        <v>4</v>
      </c>
      <c r="G462" s="12">
        <f>2</f>
        <v>2</v>
      </c>
      <c r="H462" s="12"/>
      <c r="I462" s="30"/>
      <c r="J462" s="12"/>
      <c r="K462" s="12"/>
      <c r="L462" s="36"/>
    </row>
    <row r="463" spans="2:12" s="17" customFormat="1" ht="25.5">
      <c r="B463" s="13" t="s">
        <v>1316</v>
      </c>
      <c r="C463" s="27">
        <v>423</v>
      </c>
      <c r="D463" s="11" t="s">
        <v>58</v>
      </c>
      <c r="E463" s="13" t="s">
        <v>680</v>
      </c>
      <c r="F463" s="11" t="s">
        <v>4</v>
      </c>
      <c r="G463" s="12">
        <f>4</f>
        <v>4</v>
      </c>
      <c r="H463" s="12"/>
      <c r="I463" s="30"/>
      <c r="J463" s="12"/>
      <c r="K463" s="12"/>
      <c r="L463" s="36"/>
    </row>
    <row r="464" spans="2:12" s="17" customFormat="1">
      <c r="B464" s="6">
        <v>11</v>
      </c>
      <c r="C464" s="26"/>
      <c r="D464" s="22"/>
      <c r="E464" s="6" t="s">
        <v>1317</v>
      </c>
      <c r="F464" s="22"/>
      <c r="G464" s="7"/>
      <c r="H464" s="7"/>
      <c r="I464" s="31"/>
      <c r="J464" s="7"/>
      <c r="K464" s="7"/>
      <c r="L464" s="31"/>
    </row>
    <row r="465" spans="2:12" s="17" customFormat="1">
      <c r="B465" s="6" t="s">
        <v>340</v>
      </c>
      <c r="C465" s="26"/>
      <c r="D465" s="22"/>
      <c r="E465" s="6" t="s">
        <v>681</v>
      </c>
      <c r="F465" s="22"/>
      <c r="G465" s="7"/>
      <c r="H465" s="7"/>
      <c r="I465" s="31"/>
      <c r="J465" s="7"/>
      <c r="K465" s="7"/>
      <c r="L465" s="31"/>
    </row>
    <row r="466" spans="2:12" s="17" customFormat="1">
      <c r="B466" s="6" t="s">
        <v>1318</v>
      </c>
      <c r="C466" s="26"/>
      <c r="D466" s="22"/>
      <c r="E466" s="6" t="s">
        <v>1319</v>
      </c>
      <c r="F466" s="22"/>
      <c r="G466" s="7"/>
      <c r="H466" s="7"/>
      <c r="I466" s="31"/>
      <c r="J466" s="7"/>
      <c r="K466" s="7"/>
      <c r="L466" s="31"/>
    </row>
    <row r="467" spans="2:12" s="17" customFormat="1" ht="38.25">
      <c r="B467" s="13" t="s">
        <v>1320</v>
      </c>
      <c r="C467" s="27">
        <v>87879</v>
      </c>
      <c r="D467" s="11" t="s">
        <v>3</v>
      </c>
      <c r="E467" s="13" t="s">
        <v>682</v>
      </c>
      <c r="F467" s="11" t="s">
        <v>278</v>
      </c>
      <c r="G467" s="12">
        <f>745.69</f>
        <v>745.69</v>
      </c>
      <c r="H467" s="12"/>
      <c r="I467" s="30"/>
      <c r="J467" s="12"/>
      <c r="K467" s="12"/>
      <c r="L467" s="36"/>
    </row>
    <row r="468" spans="2:12" s="17" customFormat="1">
      <c r="B468" s="6" t="s">
        <v>1321</v>
      </c>
      <c r="C468" s="26"/>
      <c r="D468" s="22"/>
      <c r="E468" s="6" t="s">
        <v>1322</v>
      </c>
      <c r="F468" s="22"/>
      <c r="G468" s="7"/>
      <c r="H468" s="7"/>
      <c r="I468" s="31"/>
      <c r="J468" s="7"/>
      <c r="K468" s="7"/>
      <c r="L468" s="31"/>
    </row>
    <row r="469" spans="2:12" s="17" customFormat="1" ht="38.25">
      <c r="B469" s="13" t="s">
        <v>1323</v>
      </c>
      <c r="C469" s="27">
        <v>87529</v>
      </c>
      <c r="D469" s="11" t="s">
        <v>3</v>
      </c>
      <c r="E469" s="13" t="s">
        <v>683</v>
      </c>
      <c r="F469" s="11" t="s">
        <v>278</v>
      </c>
      <c r="G469" s="12">
        <f>394.43</f>
        <v>394.43</v>
      </c>
      <c r="H469" s="12"/>
      <c r="I469" s="30"/>
      <c r="J469" s="12"/>
      <c r="K469" s="12"/>
      <c r="L469" s="36"/>
    </row>
    <row r="470" spans="2:12" s="17" customFormat="1" ht="38.25">
      <c r="B470" s="13" t="s">
        <v>1324</v>
      </c>
      <c r="C470" s="27">
        <v>87794</v>
      </c>
      <c r="D470" s="11" t="s">
        <v>3</v>
      </c>
      <c r="E470" s="13" t="s">
        <v>15</v>
      </c>
      <c r="F470" s="11" t="s">
        <v>278</v>
      </c>
      <c r="G470" s="12">
        <f>370.56</f>
        <v>370.56</v>
      </c>
      <c r="H470" s="12"/>
      <c r="I470" s="30"/>
      <c r="J470" s="12"/>
      <c r="K470" s="12"/>
      <c r="L470" s="36"/>
    </row>
    <row r="471" spans="2:12" s="17" customFormat="1">
      <c r="B471" s="6" t="s">
        <v>342</v>
      </c>
      <c r="C471" s="26"/>
      <c r="D471" s="22"/>
      <c r="E471" s="6" t="s">
        <v>684</v>
      </c>
      <c r="F471" s="22"/>
      <c r="G471" s="7"/>
      <c r="H471" s="7"/>
      <c r="I471" s="31"/>
      <c r="J471" s="7"/>
      <c r="K471" s="7"/>
      <c r="L471" s="31"/>
    </row>
    <row r="472" spans="2:12" s="17" customFormat="1">
      <c r="B472" s="6" t="s">
        <v>1325</v>
      </c>
      <c r="C472" s="26"/>
      <c r="D472" s="22"/>
      <c r="E472" s="6" t="s">
        <v>1326</v>
      </c>
      <c r="F472" s="22"/>
      <c r="G472" s="7"/>
      <c r="H472" s="7"/>
      <c r="I472" s="31"/>
      <c r="J472" s="7"/>
      <c r="K472" s="7"/>
      <c r="L472" s="31"/>
    </row>
    <row r="473" spans="2:12" s="17" customFormat="1" ht="38.25">
      <c r="B473" s="13" t="s">
        <v>1327</v>
      </c>
      <c r="C473" s="27">
        <v>94995</v>
      </c>
      <c r="D473" s="11" t="s">
        <v>3</v>
      </c>
      <c r="E473" s="13" t="s">
        <v>85</v>
      </c>
      <c r="F473" s="11" t="s">
        <v>278</v>
      </c>
      <c r="G473" s="12">
        <f>337.49</f>
        <v>337.49</v>
      </c>
      <c r="H473" s="12"/>
      <c r="I473" s="30"/>
      <c r="J473" s="12"/>
      <c r="K473" s="12"/>
      <c r="L473" s="36"/>
    </row>
    <row r="474" spans="2:12" s="17" customFormat="1">
      <c r="B474" s="13" t="s">
        <v>1328</v>
      </c>
      <c r="C474" s="28" t="s">
        <v>685</v>
      </c>
      <c r="D474" s="11" t="s">
        <v>297</v>
      </c>
      <c r="E474" s="13" t="s">
        <v>686</v>
      </c>
      <c r="F474" s="11" t="s">
        <v>4</v>
      </c>
      <c r="G474" s="12">
        <f>337.49</f>
        <v>337.49</v>
      </c>
      <c r="H474" s="12"/>
      <c r="I474" s="30"/>
      <c r="J474" s="12"/>
      <c r="K474" s="12"/>
      <c r="L474" s="36"/>
    </row>
    <row r="475" spans="2:12" s="17" customFormat="1" ht="25.5">
      <c r="B475" s="13" t="s">
        <v>1329</v>
      </c>
      <c r="C475" s="27">
        <v>100322</v>
      </c>
      <c r="D475" s="11" t="s">
        <v>3</v>
      </c>
      <c r="E475" s="13" t="s">
        <v>87</v>
      </c>
      <c r="F475" s="11" t="s">
        <v>264</v>
      </c>
      <c r="G475" s="12">
        <f>33.75</f>
        <v>33.75</v>
      </c>
      <c r="H475" s="12"/>
      <c r="I475" s="30"/>
      <c r="J475" s="12"/>
      <c r="K475" s="12"/>
      <c r="L475" s="36"/>
    </row>
    <row r="476" spans="2:12" s="17" customFormat="1" ht="25.5">
      <c r="B476" s="13" t="s">
        <v>1330</v>
      </c>
      <c r="C476" s="27">
        <v>97113</v>
      </c>
      <c r="D476" s="11" t="s">
        <v>3</v>
      </c>
      <c r="E476" s="13" t="s">
        <v>89</v>
      </c>
      <c r="F476" s="11" t="s">
        <v>278</v>
      </c>
      <c r="G476" s="12">
        <f>337.49</f>
        <v>337.49</v>
      </c>
      <c r="H476" s="12"/>
      <c r="I476" s="30"/>
      <c r="J476" s="12"/>
      <c r="K476" s="12"/>
      <c r="L476" s="36"/>
    </row>
    <row r="477" spans="2:12" s="17" customFormat="1">
      <c r="B477" s="6">
        <v>12</v>
      </c>
      <c r="C477" s="26"/>
      <c r="D477" s="22"/>
      <c r="E477" s="6" t="s">
        <v>1331</v>
      </c>
      <c r="F477" s="22"/>
      <c r="G477" s="7"/>
      <c r="H477" s="7"/>
      <c r="I477" s="31"/>
      <c r="J477" s="7"/>
      <c r="K477" s="7"/>
      <c r="L477" s="31"/>
    </row>
    <row r="478" spans="2:12" s="17" customFormat="1">
      <c r="B478" s="6" t="s">
        <v>345</v>
      </c>
      <c r="C478" s="26"/>
      <c r="D478" s="22"/>
      <c r="E478" s="6" t="s">
        <v>681</v>
      </c>
      <c r="F478" s="22"/>
      <c r="G478" s="7"/>
      <c r="H478" s="7"/>
      <c r="I478" s="31"/>
      <c r="J478" s="7"/>
      <c r="K478" s="7"/>
      <c r="L478" s="31"/>
    </row>
    <row r="479" spans="2:12" s="17" customFormat="1">
      <c r="B479" s="6" t="s">
        <v>1332</v>
      </c>
      <c r="C479" s="26"/>
      <c r="D479" s="22"/>
      <c r="E479" s="6" t="s">
        <v>1333</v>
      </c>
      <c r="F479" s="22"/>
      <c r="G479" s="7"/>
      <c r="H479" s="7"/>
      <c r="I479" s="31"/>
      <c r="J479" s="7"/>
      <c r="K479" s="7"/>
      <c r="L479" s="31"/>
    </row>
    <row r="480" spans="2:12" s="17" customFormat="1" ht="38.25">
      <c r="B480" s="13" t="s">
        <v>1334</v>
      </c>
      <c r="C480" s="27">
        <v>87265</v>
      </c>
      <c r="D480" s="11" t="s">
        <v>3</v>
      </c>
      <c r="E480" s="13" t="s">
        <v>687</v>
      </c>
      <c r="F480" s="11" t="s">
        <v>278</v>
      </c>
      <c r="G480" s="12">
        <f>166.97</f>
        <v>166.97</v>
      </c>
      <c r="H480" s="12"/>
      <c r="I480" s="30"/>
      <c r="J480" s="12"/>
      <c r="K480" s="12"/>
      <c r="L480" s="36"/>
    </row>
    <row r="481" spans="2:12" s="17" customFormat="1">
      <c r="B481" s="6" t="s">
        <v>1335</v>
      </c>
      <c r="C481" s="26"/>
      <c r="D481" s="22"/>
      <c r="E481" s="6" t="s">
        <v>1336</v>
      </c>
      <c r="F481" s="22"/>
      <c r="G481" s="7"/>
      <c r="H481" s="7"/>
      <c r="I481" s="31"/>
      <c r="J481" s="7"/>
      <c r="K481" s="7"/>
      <c r="L481" s="31"/>
    </row>
    <row r="482" spans="2:12" s="17" customFormat="1" ht="38.25">
      <c r="B482" s="13" t="s">
        <v>1337</v>
      </c>
      <c r="C482" s="28" t="s">
        <v>688</v>
      </c>
      <c r="D482" s="11" t="s">
        <v>58</v>
      </c>
      <c r="E482" s="13" t="s">
        <v>689</v>
      </c>
      <c r="F482" s="11" t="s">
        <v>278</v>
      </c>
      <c r="G482" s="12">
        <f>366.85</f>
        <v>366.85</v>
      </c>
      <c r="H482" s="12"/>
      <c r="I482" s="30"/>
      <c r="J482" s="12"/>
      <c r="K482" s="12"/>
      <c r="L482" s="36"/>
    </row>
    <row r="483" spans="2:12" s="17" customFormat="1">
      <c r="B483" s="6" t="s">
        <v>1338</v>
      </c>
      <c r="C483" s="26"/>
      <c r="D483" s="22"/>
      <c r="E483" s="6" t="s">
        <v>1339</v>
      </c>
      <c r="F483" s="22"/>
      <c r="G483" s="7"/>
      <c r="H483" s="7"/>
      <c r="I483" s="31"/>
      <c r="J483" s="7"/>
      <c r="K483" s="7"/>
      <c r="L483" s="31"/>
    </row>
    <row r="484" spans="2:12" s="17" customFormat="1" ht="38.25">
      <c r="B484" s="13" t="s">
        <v>1340</v>
      </c>
      <c r="C484" s="28" t="s">
        <v>690</v>
      </c>
      <c r="D484" s="11" t="s">
        <v>297</v>
      </c>
      <c r="E484" s="13" t="s">
        <v>691</v>
      </c>
      <c r="F484" s="11" t="s">
        <v>278</v>
      </c>
      <c r="G484" s="12">
        <f>23.03</f>
        <v>23.03</v>
      </c>
      <c r="H484" s="12"/>
      <c r="I484" s="30"/>
      <c r="J484" s="12"/>
      <c r="K484" s="12"/>
      <c r="L484" s="36"/>
    </row>
    <row r="485" spans="2:12" s="17" customFormat="1">
      <c r="B485" s="6" t="s">
        <v>1341</v>
      </c>
      <c r="C485" s="26"/>
      <c r="D485" s="22"/>
      <c r="E485" s="6" t="s">
        <v>1342</v>
      </c>
      <c r="F485" s="22"/>
      <c r="G485" s="7"/>
      <c r="H485" s="7"/>
      <c r="I485" s="31"/>
      <c r="J485" s="7"/>
      <c r="K485" s="7"/>
      <c r="L485" s="31"/>
    </row>
    <row r="486" spans="2:12" s="17" customFormat="1" ht="38.25">
      <c r="B486" s="13" t="s">
        <v>1343</v>
      </c>
      <c r="C486" s="28" t="s">
        <v>692</v>
      </c>
      <c r="D486" s="11" t="s">
        <v>58</v>
      </c>
      <c r="E486" s="13" t="s">
        <v>693</v>
      </c>
      <c r="F486" s="11" t="s">
        <v>278</v>
      </c>
      <c r="G486" s="12">
        <f>25.77</f>
        <v>25.77</v>
      </c>
      <c r="H486" s="12"/>
      <c r="I486" s="30"/>
      <c r="J486" s="12"/>
      <c r="K486" s="12"/>
      <c r="L486" s="36"/>
    </row>
    <row r="487" spans="2:12" s="17" customFormat="1">
      <c r="B487" s="6" t="s">
        <v>1344</v>
      </c>
      <c r="C487" s="26"/>
      <c r="D487" s="22"/>
      <c r="E487" s="6" t="s">
        <v>684</v>
      </c>
      <c r="F487" s="22"/>
      <c r="G487" s="7"/>
      <c r="H487" s="7"/>
      <c r="I487" s="31"/>
      <c r="J487" s="7"/>
      <c r="K487" s="7"/>
      <c r="L487" s="31"/>
    </row>
    <row r="488" spans="2:12" s="17" customFormat="1">
      <c r="B488" s="6" t="s">
        <v>1345</v>
      </c>
      <c r="C488" s="26"/>
      <c r="D488" s="22"/>
      <c r="E488" s="6" t="s">
        <v>1346</v>
      </c>
      <c r="F488" s="22"/>
      <c r="G488" s="7"/>
      <c r="H488" s="7"/>
      <c r="I488" s="31"/>
      <c r="J488" s="7"/>
      <c r="K488" s="7"/>
      <c r="L488" s="31"/>
    </row>
    <row r="489" spans="2:12" s="17" customFormat="1" ht="38.25">
      <c r="B489" s="13" t="s">
        <v>1347</v>
      </c>
      <c r="C489" s="27">
        <v>104598</v>
      </c>
      <c r="D489" s="11" t="s">
        <v>3</v>
      </c>
      <c r="E489" s="13" t="s">
        <v>694</v>
      </c>
      <c r="F489" s="11" t="s">
        <v>278</v>
      </c>
      <c r="G489" s="12">
        <f>330.23</f>
        <v>330.23</v>
      </c>
      <c r="H489" s="12"/>
      <c r="I489" s="30"/>
      <c r="J489" s="12"/>
      <c r="K489" s="12"/>
      <c r="L489" s="36"/>
    </row>
    <row r="490" spans="2:12" s="17" customFormat="1">
      <c r="B490" s="6" t="s">
        <v>1348</v>
      </c>
      <c r="C490" s="26"/>
      <c r="D490" s="22"/>
      <c r="E490" s="6" t="s">
        <v>1349</v>
      </c>
      <c r="F490" s="22"/>
      <c r="G490" s="7"/>
      <c r="H490" s="7"/>
      <c r="I490" s="31"/>
      <c r="J490" s="7"/>
      <c r="K490" s="7"/>
      <c r="L490" s="31"/>
    </row>
    <row r="491" spans="2:12" s="17" customFormat="1" ht="25.5">
      <c r="B491" s="13" t="s">
        <v>1350</v>
      </c>
      <c r="C491" s="28" t="s">
        <v>695</v>
      </c>
      <c r="D491" s="11" t="s">
        <v>297</v>
      </c>
      <c r="E491" s="13" t="s">
        <v>696</v>
      </c>
      <c r="F491" s="11" t="s">
        <v>5</v>
      </c>
      <c r="G491" s="12">
        <f>66.63</f>
        <v>66.63</v>
      </c>
      <c r="H491" s="12"/>
      <c r="I491" s="30"/>
      <c r="J491" s="12"/>
      <c r="K491" s="12"/>
      <c r="L491" s="36"/>
    </row>
    <row r="492" spans="2:12" s="17" customFormat="1" ht="25.5">
      <c r="B492" s="13" t="s">
        <v>1351</v>
      </c>
      <c r="C492" s="28" t="s">
        <v>697</v>
      </c>
      <c r="D492" s="11" t="s">
        <v>58</v>
      </c>
      <c r="E492" s="13" t="s">
        <v>698</v>
      </c>
      <c r="F492" s="11" t="s">
        <v>4</v>
      </c>
      <c r="G492" s="12">
        <f>16</f>
        <v>16</v>
      </c>
      <c r="H492" s="12"/>
      <c r="I492" s="30"/>
      <c r="J492" s="12"/>
      <c r="K492" s="12"/>
      <c r="L492" s="36"/>
    </row>
    <row r="493" spans="2:12" s="17" customFormat="1">
      <c r="B493" s="13" t="s">
        <v>1352</v>
      </c>
      <c r="C493" s="28" t="s">
        <v>699</v>
      </c>
      <c r="D493" s="11" t="s">
        <v>58</v>
      </c>
      <c r="E493" s="13" t="s">
        <v>700</v>
      </c>
      <c r="F493" s="11" t="s">
        <v>4</v>
      </c>
      <c r="G493" s="12">
        <f>6.59</f>
        <v>6.59</v>
      </c>
      <c r="H493" s="12"/>
      <c r="I493" s="30"/>
      <c r="J493" s="12"/>
      <c r="K493" s="12"/>
      <c r="L493" s="36"/>
    </row>
    <row r="494" spans="2:12" s="17" customFormat="1">
      <c r="B494" s="6" t="s">
        <v>1353</v>
      </c>
      <c r="C494" s="26"/>
      <c r="D494" s="22"/>
      <c r="E494" s="6" t="s">
        <v>1354</v>
      </c>
      <c r="F494" s="22"/>
      <c r="G494" s="7"/>
      <c r="H494" s="7"/>
      <c r="I494" s="31"/>
      <c r="J494" s="7"/>
      <c r="K494" s="7"/>
      <c r="L494" s="31"/>
    </row>
    <row r="495" spans="2:12" s="17" customFormat="1">
      <c r="B495" s="13" t="s">
        <v>1355</v>
      </c>
      <c r="C495" s="28" t="s">
        <v>701</v>
      </c>
      <c r="D495" s="11" t="s">
        <v>297</v>
      </c>
      <c r="E495" s="13" t="s">
        <v>702</v>
      </c>
      <c r="F495" s="11" t="s">
        <v>278</v>
      </c>
      <c r="G495" s="12">
        <f>8.53</f>
        <v>8.5299999999999994</v>
      </c>
      <c r="H495" s="12"/>
      <c r="I495" s="30"/>
      <c r="J495" s="12"/>
      <c r="K495" s="12"/>
      <c r="L495" s="36"/>
    </row>
    <row r="496" spans="2:12" s="17" customFormat="1">
      <c r="B496" s="6">
        <v>13</v>
      </c>
      <c r="C496" s="26"/>
      <c r="D496" s="22"/>
      <c r="E496" s="6" t="s">
        <v>1356</v>
      </c>
      <c r="F496" s="22"/>
      <c r="G496" s="7"/>
      <c r="H496" s="7"/>
      <c r="I496" s="31"/>
      <c r="J496" s="7"/>
      <c r="K496" s="7"/>
      <c r="L496" s="31"/>
    </row>
    <row r="497" spans="2:12" s="17" customFormat="1">
      <c r="B497" s="6" t="s">
        <v>347</v>
      </c>
      <c r="C497" s="26"/>
      <c r="D497" s="22"/>
      <c r="E497" s="6" t="s">
        <v>703</v>
      </c>
      <c r="F497" s="22"/>
      <c r="G497" s="7"/>
      <c r="H497" s="7"/>
      <c r="I497" s="31"/>
      <c r="J497" s="7"/>
      <c r="K497" s="7"/>
      <c r="L497" s="31"/>
    </row>
    <row r="498" spans="2:12" s="17" customFormat="1">
      <c r="B498" s="6" t="s">
        <v>1357</v>
      </c>
      <c r="C498" s="26"/>
      <c r="D498" s="22"/>
      <c r="E498" s="6" t="s">
        <v>1358</v>
      </c>
      <c r="F498" s="22"/>
      <c r="G498" s="7"/>
      <c r="H498" s="7"/>
      <c r="I498" s="31"/>
      <c r="J498" s="7"/>
      <c r="K498" s="7"/>
      <c r="L498" s="31"/>
    </row>
    <row r="499" spans="2:12" s="17" customFormat="1" ht="25.5">
      <c r="B499" s="13" t="s">
        <v>1359</v>
      </c>
      <c r="C499" s="28" t="s">
        <v>704</v>
      </c>
      <c r="D499" s="11" t="s">
        <v>58</v>
      </c>
      <c r="E499" s="13" t="s">
        <v>705</v>
      </c>
      <c r="F499" s="11" t="s">
        <v>278</v>
      </c>
      <c r="G499" s="12">
        <f>2.2</f>
        <v>2.2000000000000002</v>
      </c>
      <c r="H499" s="12"/>
      <c r="I499" s="30"/>
      <c r="J499" s="12"/>
      <c r="K499" s="12"/>
      <c r="L499" s="36"/>
    </row>
    <row r="500" spans="2:12" s="17" customFormat="1" ht="25.5">
      <c r="B500" s="13" t="s">
        <v>1360</v>
      </c>
      <c r="C500" s="28" t="s">
        <v>706</v>
      </c>
      <c r="D500" s="11" t="s">
        <v>58</v>
      </c>
      <c r="E500" s="13" t="s">
        <v>707</v>
      </c>
      <c r="F500" s="11" t="s">
        <v>278</v>
      </c>
      <c r="G500" s="12">
        <f>2.31</f>
        <v>2.31</v>
      </c>
      <c r="H500" s="12"/>
      <c r="I500" s="30"/>
      <c r="J500" s="12"/>
      <c r="K500" s="12"/>
      <c r="L500" s="36"/>
    </row>
    <row r="501" spans="2:12" s="17" customFormat="1" ht="38.25">
      <c r="B501" s="13" t="s">
        <v>1361</v>
      </c>
      <c r="C501" s="28" t="s">
        <v>708</v>
      </c>
      <c r="D501" s="11" t="s">
        <v>58</v>
      </c>
      <c r="E501" s="13" t="s">
        <v>709</v>
      </c>
      <c r="F501" s="11" t="s">
        <v>278</v>
      </c>
      <c r="G501" s="12">
        <f>3.36</f>
        <v>3.36</v>
      </c>
      <c r="H501" s="12"/>
      <c r="I501" s="30"/>
      <c r="J501" s="12"/>
      <c r="K501" s="12"/>
      <c r="L501" s="36"/>
    </row>
    <row r="502" spans="2:12" s="17" customFormat="1" ht="38.25">
      <c r="B502" s="13" t="s">
        <v>1362</v>
      </c>
      <c r="C502" s="28" t="s">
        <v>710</v>
      </c>
      <c r="D502" s="11" t="s">
        <v>58</v>
      </c>
      <c r="E502" s="13" t="s">
        <v>711</v>
      </c>
      <c r="F502" s="11" t="s">
        <v>278</v>
      </c>
      <c r="G502" s="12">
        <f>1.57</f>
        <v>1.57</v>
      </c>
      <c r="H502" s="12"/>
      <c r="I502" s="30"/>
      <c r="J502" s="12"/>
      <c r="K502" s="12"/>
      <c r="L502" s="36"/>
    </row>
    <row r="503" spans="2:12" s="17" customFormat="1" ht="25.5">
      <c r="B503" s="13" t="s">
        <v>1363</v>
      </c>
      <c r="C503" s="28" t="s">
        <v>712</v>
      </c>
      <c r="D503" s="11" t="s">
        <v>58</v>
      </c>
      <c r="E503" s="13" t="s">
        <v>713</v>
      </c>
      <c r="F503" s="11" t="s">
        <v>4</v>
      </c>
      <c r="G503" s="12">
        <f>1</f>
        <v>1</v>
      </c>
      <c r="H503" s="12"/>
      <c r="I503" s="30"/>
      <c r="J503" s="12"/>
      <c r="K503" s="12"/>
      <c r="L503" s="36"/>
    </row>
    <row r="504" spans="2:12" s="17" customFormat="1">
      <c r="B504" s="6" t="s">
        <v>1364</v>
      </c>
      <c r="C504" s="26"/>
      <c r="D504" s="22"/>
      <c r="E504" s="6" t="s">
        <v>714</v>
      </c>
      <c r="F504" s="22"/>
      <c r="G504" s="7"/>
      <c r="H504" s="7"/>
      <c r="I504" s="31"/>
      <c r="J504" s="7"/>
      <c r="K504" s="7"/>
      <c r="L504" s="31"/>
    </row>
    <row r="505" spans="2:12" s="17" customFormat="1">
      <c r="B505" s="6" t="s">
        <v>1365</v>
      </c>
      <c r="C505" s="26"/>
      <c r="D505" s="22"/>
      <c r="E505" s="6" t="s">
        <v>1366</v>
      </c>
      <c r="F505" s="22"/>
      <c r="G505" s="7"/>
      <c r="H505" s="7"/>
      <c r="I505" s="31"/>
      <c r="J505" s="7"/>
      <c r="K505" s="7"/>
      <c r="L505" s="31"/>
    </row>
    <row r="506" spans="2:12" s="17" customFormat="1" ht="25.5">
      <c r="B506" s="13" t="s">
        <v>1367</v>
      </c>
      <c r="C506" s="28" t="s">
        <v>715</v>
      </c>
      <c r="D506" s="11" t="s">
        <v>58</v>
      </c>
      <c r="E506" s="13" t="s">
        <v>716</v>
      </c>
      <c r="F506" s="11" t="s">
        <v>4</v>
      </c>
      <c r="G506" s="12">
        <f>8</f>
        <v>8</v>
      </c>
      <c r="H506" s="12"/>
      <c r="I506" s="30"/>
      <c r="J506" s="12"/>
      <c r="K506" s="12"/>
      <c r="L506" s="36"/>
    </row>
    <row r="507" spans="2:12" s="17" customFormat="1">
      <c r="B507" s="6" t="s">
        <v>1368</v>
      </c>
      <c r="C507" s="26"/>
      <c r="D507" s="22"/>
      <c r="E507" s="6" t="s">
        <v>1369</v>
      </c>
      <c r="F507" s="22"/>
      <c r="G507" s="7"/>
      <c r="H507" s="7"/>
      <c r="I507" s="31"/>
      <c r="J507" s="7"/>
      <c r="K507" s="7"/>
      <c r="L507" s="31"/>
    </row>
    <row r="508" spans="2:12" s="17" customFormat="1" ht="38.25">
      <c r="B508" s="13" t="s">
        <v>1370</v>
      </c>
      <c r="C508" s="27">
        <v>86936</v>
      </c>
      <c r="D508" s="11" t="s">
        <v>3</v>
      </c>
      <c r="E508" s="13" t="s">
        <v>717</v>
      </c>
      <c r="F508" s="11" t="s">
        <v>4</v>
      </c>
      <c r="G508" s="12">
        <f>1</f>
        <v>1</v>
      </c>
      <c r="H508" s="12"/>
      <c r="I508" s="30"/>
      <c r="J508" s="12"/>
      <c r="K508" s="12"/>
      <c r="L508" s="36"/>
    </row>
    <row r="509" spans="2:12" s="17" customFormat="1">
      <c r="B509" s="6" t="s">
        <v>1371</v>
      </c>
      <c r="C509" s="26"/>
      <c r="D509" s="22"/>
      <c r="E509" s="6" t="s">
        <v>1372</v>
      </c>
      <c r="F509" s="22"/>
      <c r="G509" s="7"/>
      <c r="H509" s="7"/>
      <c r="I509" s="31"/>
      <c r="J509" s="7"/>
      <c r="K509" s="7"/>
      <c r="L509" s="31"/>
    </row>
    <row r="510" spans="2:12" s="17" customFormat="1" ht="25.5">
      <c r="B510" s="13" t="s">
        <v>1373</v>
      </c>
      <c r="C510" s="28" t="s">
        <v>718</v>
      </c>
      <c r="D510" s="11" t="s">
        <v>58</v>
      </c>
      <c r="E510" s="13" t="s">
        <v>719</v>
      </c>
      <c r="F510" s="11" t="s">
        <v>4</v>
      </c>
      <c r="G510" s="12">
        <f>1</f>
        <v>1</v>
      </c>
      <c r="H510" s="12"/>
      <c r="I510" s="30"/>
      <c r="J510" s="12"/>
      <c r="K510" s="12"/>
      <c r="L510" s="36"/>
    </row>
    <row r="511" spans="2:12" s="17" customFormat="1">
      <c r="B511" s="6" t="s">
        <v>1374</v>
      </c>
      <c r="C511" s="26"/>
      <c r="D511" s="22"/>
      <c r="E511" s="6" t="s">
        <v>1375</v>
      </c>
      <c r="F511" s="22"/>
      <c r="G511" s="7"/>
      <c r="H511" s="7"/>
      <c r="I511" s="31"/>
      <c r="J511" s="7"/>
      <c r="K511" s="7"/>
      <c r="L511" s="31"/>
    </row>
    <row r="512" spans="2:12" s="17" customFormat="1" ht="38.25">
      <c r="B512" s="13" t="s">
        <v>1387</v>
      </c>
      <c r="C512" s="28" t="s">
        <v>720</v>
      </c>
      <c r="D512" s="11" t="s">
        <v>58</v>
      </c>
      <c r="E512" s="13" t="s">
        <v>721</v>
      </c>
      <c r="F512" s="11" t="s">
        <v>4</v>
      </c>
      <c r="G512" s="12">
        <f>3</f>
        <v>3</v>
      </c>
      <c r="H512" s="12"/>
      <c r="I512" s="30"/>
      <c r="J512" s="12"/>
      <c r="K512" s="12"/>
      <c r="L512" s="36"/>
    </row>
    <row r="513" spans="2:12" s="17" customFormat="1">
      <c r="B513" s="6" t="s">
        <v>1376</v>
      </c>
      <c r="C513" s="26"/>
      <c r="D513" s="22"/>
      <c r="E513" s="6" t="s">
        <v>722</v>
      </c>
      <c r="F513" s="22"/>
      <c r="G513" s="7"/>
      <c r="H513" s="7"/>
      <c r="I513" s="31"/>
      <c r="J513" s="7"/>
      <c r="K513" s="7"/>
      <c r="L513" s="31"/>
    </row>
    <row r="514" spans="2:12" s="17" customFormat="1">
      <c r="B514" s="6" t="s">
        <v>1377</v>
      </c>
      <c r="C514" s="26"/>
      <c r="D514" s="22"/>
      <c r="E514" s="6" t="s">
        <v>1378</v>
      </c>
      <c r="F514" s="22"/>
      <c r="G514" s="7"/>
      <c r="H514" s="7"/>
      <c r="I514" s="31"/>
      <c r="J514" s="7"/>
      <c r="K514" s="7"/>
      <c r="L514" s="31"/>
    </row>
    <row r="515" spans="2:12" s="17" customFormat="1" ht="25.5">
      <c r="B515" s="13" t="s">
        <v>1379</v>
      </c>
      <c r="C515" s="28" t="s">
        <v>723</v>
      </c>
      <c r="D515" s="11" t="s">
        <v>58</v>
      </c>
      <c r="E515" s="13" t="s">
        <v>724</v>
      </c>
      <c r="F515" s="11" t="s">
        <v>4</v>
      </c>
      <c r="G515" s="12">
        <f>8</f>
        <v>8</v>
      </c>
      <c r="H515" s="12"/>
      <c r="I515" s="30"/>
      <c r="J515" s="12"/>
      <c r="K515" s="12"/>
      <c r="L515" s="36"/>
    </row>
    <row r="516" spans="2:12" s="17" customFormat="1" ht="25.5">
      <c r="B516" s="13" t="s">
        <v>1380</v>
      </c>
      <c r="C516" s="28" t="s">
        <v>725</v>
      </c>
      <c r="D516" s="11" t="s">
        <v>58</v>
      </c>
      <c r="E516" s="13" t="s">
        <v>726</v>
      </c>
      <c r="F516" s="11" t="s">
        <v>4</v>
      </c>
      <c r="G516" s="12">
        <f>3</f>
        <v>3</v>
      </c>
      <c r="H516" s="12"/>
      <c r="I516" s="30"/>
      <c r="J516" s="12"/>
      <c r="K516" s="12"/>
      <c r="L516" s="36"/>
    </row>
    <row r="517" spans="2:12" s="17" customFormat="1">
      <c r="B517" s="6" t="s">
        <v>1381</v>
      </c>
      <c r="C517" s="26"/>
      <c r="D517" s="22"/>
      <c r="E517" s="6" t="s">
        <v>1382</v>
      </c>
      <c r="F517" s="22"/>
      <c r="G517" s="7"/>
      <c r="H517" s="7"/>
      <c r="I517" s="31"/>
      <c r="J517" s="7"/>
      <c r="K517" s="7"/>
      <c r="L517" s="31"/>
    </row>
    <row r="518" spans="2:12" s="17" customFormat="1" ht="25.5">
      <c r="B518" s="13" t="s">
        <v>1383</v>
      </c>
      <c r="C518" s="27">
        <v>86909</v>
      </c>
      <c r="D518" s="11" t="s">
        <v>3</v>
      </c>
      <c r="E518" s="13" t="s">
        <v>727</v>
      </c>
      <c r="F518" s="11" t="s">
        <v>4</v>
      </c>
      <c r="G518" s="12">
        <f>2</f>
        <v>2</v>
      </c>
      <c r="H518" s="12"/>
      <c r="I518" s="30"/>
      <c r="J518" s="12"/>
      <c r="K518" s="12"/>
      <c r="L518" s="36"/>
    </row>
    <row r="519" spans="2:12" s="17" customFormat="1">
      <c r="B519" s="6" t="s">
        <v>1384</v>
      </c>
      <c r="C519" s="26"/>
      <c r="D519" s="22"/>
      <c r="E519" s="6" t="s">
        <v>728</v>
      </c>
      <c r="F519" s="22"/>
      <c r="G519" s="7"/>
      <c r="H519" s="7"/>
      <c r="I519" s="31"/>
      <c r="J519" s="7"/>
      <c r="K519" s="7"/>
      <c r="L519" s="31"/>
    </row>
    <row r="520" spans="2:12" s="17" customFormat="1">
      <c r="B520" s="6" t="s">
        <v>1385</v>
      </c>
      <c r="C520" s="26"/>
      <c r="D520" s="22"/>
      <c r="E520" s="6" t="s">
        <v>1386</v>
      </c>
      <c r="F520" s="22"/>
      <c r="G520" s="7"/>
      <c r="H520" s="7"/>
      <c r="I520" s="31"/>
      <c r="J520" s="7"/>
      <c r="K520" s="7"/>
      <c r="L520" s="31"/>
    </row>
    <row r="521" spans="2:12" s="17" customFormat="1" ht="38.25">
      <c r="B521" s="13" t="s">
        <v>1388</v>
      </c>
      <c r="C521" s="28" t="s">
        <v>729</v>
      </c>
      <c r="D521" s="11" t="s">
        <v>58</v>
      </c>
      <c r="E521" s="13" t="s">
        <v>730</v>
      </c>
      <c r="F521" s="11" t="s">
        <v>4</v>
      </c>
      <c r="G521" s="12">
        <f>6</f>
        <v>6</v>
      </c>
      <c r="H521" s="12"/>
      <c r="I521" s="30"/>
      <c r="J521" s="12"/>
      <c r="K521" s="12"/>
      <c r="L521" s="36"/>
    </row>
    <row r="522" spans="2:12" s="17" customFormat="1" ht="38.25">
      <c r="B522" s="13" t="s">
        <v>1389</v>
      </c>
      <c r="C522" s="28" t="s">
        <v>731</v>
      </c>
      <c r="D522" s="11" t="s">
        <v>58</v>
      </c>
      <c r="E522" s="13" t="s">
        <v>732</v>
      </c>
      <c r="F522" s="11" t="s">
        <v>4</v>
      </c>
      <c r="G522" s="12">
        <f>3</f>
        <v>3</v>
      </c>
      <c r="H522" s="12"/>
      <c r="I522" s="30"/>
      <c r="J522" s="12"/>
      <c r="K522" s="12"/>
      <c r="L522" s="36"/>
    </row>
    <row r="523" spans="2:12" s="17" customFormat="1">
      <c r="B523" s="6" t="s">
        <v>1390</v>
      </c>
      <c r="C523" s="26"/>
      <c r="D523" s="22"/>
      <c r="E523" s="6" t="s">
        <v>733</v>
      </c>
      <c r="F523" s="22"/>
      <c r="G523" s="7"/>
      <c r="H523" s="7"/>
      <c r="I523" s="31"/>
      <c r="J523" s="7"/>
      <c r="K523" s="7"/>
      <c r="L523" s="31"/>
    </row>
    <row r="524" spans="2:12" s="17" customFormat="1">
      <c r="B524" s="6" t="s">
        <v>1391</v>
      </c>
      <c r="C524" s="26"/>
      <c r="D524" s="22"/>
      <c r="E524" s="6" t="s">
        <v>1392</v>
      </c>
      <c r="F524" s="22"/>
      <c r="G524" s="7"/>
      <c r="H524" s="7"/>
      <c r="I524" s="31"/>
      <c r="J524" s="7"/>
      <c r="K524" s="7"/>
      <c r="L524" s="31"/>
    </row>
    <row r="525" spans="2:12" s="17" customFormat="1" ht="25.5">
      <c r="B525" s="13" t="s">
        <v>1393</v>
      </c>
      <c r="C525" s="27">
        <v>100858</v>
      </c>
      <c r="D525" s="11" t="s">
        <v>3</v>
      </c>
      <c r="E525" s="13" t="s">
        <v>734</v>
      </c>
      <c r="F525" s="11" t="s">
        <v>4</v>
      </c>
      <c r="G525" s="12">
        <f>2</f>
        <v>2</v>
      </c>
      <c r="H525" s="12"/>
      <c r="I525" s="30"/>
      <c r="J525" s="12"/>
      <c r="K525" s="12"/>
      <c r="L525" s="36"/>
    </row>
    <row r="526" spans="2:12" s="17" customFormat="1" ht="25.5">
      <c r="B526" s="13" t="s">
        <v>1394</v>
      </c>
      <c r="C526" s="27">
        <v>102258</v>
      </c>
      <c r="D526" s="11" t="s">
        <v>3</v>
      </c>
      <c r="E526" s="13" t="s">
        <v>735</v>
      </c>
      <c r="F526" s="11" t="s">
        <v>278</v>
      </c>
      <c r="G526" s="12">
        <f>1.13</f>
        <v>1.1299999999999999</v>
      </c>
      <c r="H526" s="12"/>
      <c r="I526" s="30"/>
      <c r="J526" s="12"/>
      <c r="K526" s="12"/>
      <c r="L526" s="36"/>
    </row>
    <row r="527" spans="2:12" s="17" customFormat="1">
      <c r="B527" s="6" t="s">
        <v>1395</v>
      </c>
      <c r="C527" s="26"/>
      <c r="D527" s="22"/>
      <c r="E527" s="6" t="s">
        <v>736</v>
      </c>
      <c r="F527" s="22"/>
      <c r="G527" s="7"/>
      <c r="H527" s="7"/>
      <c r="I527" s="31"/>
      <c r="J527" s="7"/>
      <c r="K527" s="7"/>
      <c r="L527" s="31"/>
    </row>
    <row r="528" spans="2:12" s="17" customFormat="1">
      <c r="B528" s="6" t="s">
        <v>1396</v>
      </c>
      <c r="C528" s="26"/>
      <c r="D528" s="22"/>
      <c r="E528" s="6" t="s">
        <v>1397</v>
      </c>
      <c r="F528" s="22"/>
      <c r="G528" s="7"/>
      <c r="H528" s="7"/>
      <c r="I528" s="31"/>
      <c r="J528" s="7"/>
      <c r="K528" s="7"/>
      <c r="L528" s="31"/>
    </row>
    <row r="529" spans="2:12" s="17" customFormat="1" ht="25.5">
      <c r="B529" s="13" t="s">
        <v>1398</v>
      </c>
      <c r="C529" s="27">
        <v>100860</v>
      </c>
      <c r="D529" s="11" t="s">
        <v>3</v>
      </c>
      <c r="E529" s="13" t="s">
        <v>737</v>
      </c>
      <c r="F529" s="11" t="s">
        <v>4</v>
      </c>
      <c r="G529" s="12">
        <f>1</f>
        <v>1</v>
      </c>
      <c r="H529" s="12"/>
      <c r="I529" s="30"/>
      <c r="J529" s="12"/>
      <c r="K529" s="12"/>
      <c r="L529" s="36"/>
    </row>
    <row r="530" spans="2:12" s="17" customFormat="1">
      <c r="B530" s="6" t="s">
        <v>1399</v>
      </c>
      <c r="C530" s="26"/>
      <c r="D530" s="22"/>
      <c r="E530" s="6" t="s">
        <v>738</v>
      </c>
      <c r="F530" s="22"/>
      <c r="G530" s="7"/>
      <c r="H530" s="7"/>
      <c r="I530" s="31"/>
      <c r="J530" s="7"/>
      <c r="K530" s="7"/>
      <c r="L530" s="31"/>
    </row>
    <row r="531" spans="2:12" s="17" customFormat="1">
      <c r="B531" s="6" t="s">
        <v>1400</v>
      </c>
      <c r="C531" s="26"/>
      <c r="D531" s="22"/>
      <c r="E531" s="6" t="s">
        <v>1401</v>
      </c>
      <c r="F531" s="22"/>
      <c r="G531" s="7"/>
      <c r="H531" s="7"/>
      <c r="I531" s="31"/>
      <c r="J531" s="7"/>
      <c r="K531" s="7"/>
      <c r="L531" s="31"/>
    </row>
    <row r="532" spans="2:12" s="17" customFormat="1" ht="25.5">
      <c r="B532" s="13" t="s">
        <v>1402</v>
      </c>
      <c r="C532" s="27">
        <v>100868</v>
      </c>
      <c r="D532" s="11" t="s">
        <v>3</v>
      </c>
      <c r="E532" s="13" t="s">
        <v>243</v>
      </c>
      <c r="F532" s="11" t="s">
        <v>4</v>
      </c>
      <c r="G532" s="12">
        <f>9</f>
        <v>9</v>
      </c>
      <c r="H532" s="12"/>
      <c r="I532" s="30"/>
      <c r="J532" s="12"/>
      <c r="K532" s="12"/>
      <c r="L532" s="36"/>
    </row>
    <row r="533" spans="2:12" s="17" customFormat="1" ht="25.5">
      <c r="B533" s="13" t="s">
        <v>1403</v>
      </c>
      <c r="C533" s="28" t="s">
        <v>739</v>
      </c>
      <c r="D533" s="11" t="s">
        <v>297</v>
      </c>
      <c r="E533" s="13" t="s">
        <v>740</v>
      </c>
      <c r="F533" s="11" t="s">
        <v>4</v>
      </c>
      <c r="G533" s="12">
        <f>6</f>
        <v>6</v>
      </c>
      <c r="H533" s="12"/>
      <c r="I533" s="30"/>
      <c r="J533" s="12"/>
      <c r="K533" s="12"/>
      <c r="L533" s="36"/>
    </row>
    <row r="534" spans="2:12" s="17" customFormat="1">
      <c r="B534" s="6" t="s">
        <v>1404</v>
      </c>
      <c r="C534" s="26"/>
      <c r="D534" s="22"/>
      <c r="E534" s="6" t="s">
        <v>1405</v>
      </c>
      <c r="F534" s="22"/>
      <c r="G534" s="7"/>
      <c r="H534" s="7"/>
      <c r="I534" s="31"/>
      <c r="J534" s="7"/>
      <c r="K534" s="7"/>
      <c r="L534" s="31"/>
    </row>
    <row r="535" spans="2:12" s="17" customFormat="1" ht="25.5">
      <c r="B535" s="13" t="s">
        <v>1406</v>
      </c>
      <c r="C535" s="27">
        <v>100875</v>
      </c>
      <c r="D535" s="11" t="s">
        <v>3</v>
      </c>
      <c r="E535" s="13" t="s">
        <v>741</v>
      </c>
      <c r="F535" s="11" t="s">
        <v>4</v>
      </c>
      <c r="G535" s="12">
        <f>1</f>
        <v>1</v>
      </c>
      <c r="H535" s="12"/>
      <c r="I535" s="30"/>
      <c r="J535" s="12"/>
      <c r="K535" s="12"/>
      <c r="L535" s="36"/>
    </row>
    <row r="536" spans="2:12" s="17" customFormat="1">
      <c r="B536" s="6" t="s">
        <v>1407</v>
      </c>
      <c r="C536" s="26"/>
      <c r="D536" s="22"/>
      <c r="E536" s="6" t="s">
        <v>742</v>
      </c>
      <c r="F536" s="22"/>
      <c r="G536" s="7"/>
      <c r="H536" s="7"/>
      <c r="I536" s="31"/>
      <c r="J536" s="7"/>
      <c r="K536" s="7"/>
      <c r="L536" s="31"/>
    </row>
    <row r="537" spans="2:12" s="17" customFormat="1">
      <c r="B537" s="6" t="s">
        <v>1408</v>
      </c>
      <c r="C537" s="26"/>
      <c r="D537" s="22"/>
      <c r="E537" s="6" t="s">
        <v>1409</v>
      </c>
      <c r="F537" s="22"/>
      <c r="G537" s="7"/>
      <c r="H537" s="7"/>
      <c r="I537" s="31"/>
      <c r="J537" s="7"/>
      <c r="K537" s="7"/>
      <c r="L537" s="31"/>
    </row>
    <row r="538" spans="2:12" s="17" customFormat="1" ht="25.5">
      <c r="B538" s="13" t="s">
        <v>1410</v>
      </c>
      <c r="C538" s="28" t="s">
        <v>743</v>
      </c>
      <c r="D538" s="11" t="s">
        <v>58</v>
      </c>
      <c r="E538" s="13" t="s">
        <v>744</v>
      </c>
      <c r="F538" s="11" t="s">
        <v>4</v>
      </c>
      <c r="G538" s="12">
        <f>7</f>
        <v>7</v>
      </c>
      <c r="H538" s="12"/>
      <c r="I538" s="30"/>
      <c r="J538" s="12"/>
      <c r="K538" s="12"/>
      <c r="L538" s="36"/>
    </row>
    <row r="539" spans="2:12" s="17" customFormat="1" ht="25.5">
      <c r="B539" s="13" t="s">
        <v>1411</v>
      </c>
      <c r="C539" s="28" t="s">
        <v>745</v>
      </c>
      <c r="D539" s="11" t="s">
        <v>58</v>
      </c>
      <c r="E539" s="13" t="s">
        <v>746</v>
      </c>
      <c r="F539" s="11" t="s">
        <v>4</v>
      </c>
      <c r="G539" s="12">
        <f>9</f>
        <v>9</v>
      </c>
      <c r="H539" s="12"/>
      <c r="I539" s="30"/>
      <c r="J539" s="12"/>
      <c r="K539" s="12"/>
      <c r="L539" s="36"/>
    </row>
    <row r="540" spans="2:12" s="17" customFormat="1">
      <c r="B540" s="6" t="s">
        <v>1412</v>
      </c>
      <c r="C540" s="26"/>
      <c r="D540" s="22"/>
      <c r="E540" s="6" t="s">
        <v>1413</v>
      </c>
      <c r="F540" s="22"/>
      <c r="G540" s="7"/>
      <c r="H540" s="7"/>
      <c r="I540" s="31"/>
      <c r="J540" s="7"/>
      <c r="K540" s="7"/>
      <c r="L540" s="31"/>
    </row>
    <row r="541" spans="2:12" s="17" customFormat="1" ht="25.5">
      <c r="B541" s="13" t="s">
        <v>1414</v>
      </c>
      <c r="C541" s="27">
        <v>95547</v>
      </c>
      <c r="D541" s="11" t="s">
        <v>3</v>
      </c>
      <c r="E541" s="13" t="s">
        <v>747</v>
      </c>
      <c r="F541" s="11" t="s">
        <v>4</v>
      </c>
      <c r="G541" s="12">
        <f>7</f>
        <v>7</v>
      </c>
      <c r="H541" s="12"/>
      <c r="I541" s="30"/>
      <c r="J541" s="12"/>
      <c r="K541" s="12"/>
      <c r="L541" s="36"/>
    </row>
    <row r="542" spans="2:12" s="17" customFormat="1">
      <c r="B542" s="6">
        <v>14</v>
      </c>
      <c r="C542" s="26"/>
      <c r="D542" s="22"/>
      <c r="E542" s="6" t="s">
        <v>1415</v>
      </c>
      <c r="F542" s="22"/>
      <c r="G542" s="7"/>
      <c r="H542" s="7"/>
      <c r="I542" s="31"/>
      <c r="J542" s="7"/>
      <c r="K542" s="7"/>
      <c r="L542" s="31"/>
    </row>
    <row r="543" spans="2:12" s="17" customFormat="1">
      <c r="B543" s="6" t="s">
        <v>350</v>
      </c>
      <c r="C543" s="26"/>
      <c r="D543" s="22"/>
      <c r="E543" s="6" t="s">
        <v>748</v>
      </c>
      <c r="F543" s="22"/>
      <c r="G543" s="7"/>
      <c r="H543" s="7"/>
      <c r="I543" s="31"/>
      <c r="J543" s="7"/>
      <c r="K543" s="7"/>
      <c r="L543" s="31"/>
    </row>
    <row r="544" spans="2:12" s="17" customFormat="1">
      <c r="B544" s="6" t="s">
        <v>1416</v>
      </c>
      <c r="C544" s="26"/>
      <c r="D544" s="22"/>
      <c r="E544" s="6" t="s">
        <v>1417</v>
      </c>
      <c r="F544" s="22"/>
      <c r="G544" s="7"/>
      <c r="H544" s="7"/>
      <c r="I544" s="31"/>
      <c r="J544" s="7"/>
      <c r="K544" s="7"/>
      <c r="L544" s="31"/>
    </row>
    <row r="545" spans="2:12" s="17" customFormat="1" ht="25.5">
      <c r="B545" s="13" t="s">
        <v>1418</v>
      </c>
      <c r="C545" s="27">
        <v>92008</v>
      </c>
      <c r="D545" s="11" t="s">
        <v>3</v>
      </c>
      <c r="E545" s="13" t="s">
        <v>749</v>
      </c>
      <c r="F545" s="11" t="s">
        <v>4</v>
      </c>
      <c r="G545" s="12">
        <f>66</f>
        <v>66</v>
      </c>
      <c r="H545" s="12"/>
      <c r="I545" s="30"/>
      <c r="J545" s="12"/>
      <c r="K545" s="12"/>
      <c r="L545" s="36"/>
    </row>
    <row r="546" spans="2:12" s="17" customFormat="1" ht="25.5">
      <c r="B546" s="13" t="s">
        <v>1419</v>
      </c>
      <c r="C546" s="27">
        <v>92004</v>
      </c>
      <c r="D546" s="11" t="s">
        <v>3</v>
      </c>
      <c r="E546" s="13" t="s">
        <v>750</v>
      </c>
      <c r="F546" s="11" t="s">
        <v>4</v>
      </c>
      <c r="G546" s="12">
        <f>20</f>
        <v>20</v>
      </c>
      <c r="H546" s="12"/>
      <c r="I546" s="30"/>
      <c r="J546" s="12"/>
      <c r="K546" s="12"/>
      <c r="L546" s="36"/>
    </row>
    <row r="547" spans="2:12" s="17" customFormat="1" ht="25.5">
      <c r="B547" s="13" t="s">
        <v>1420</v>
      </c>
      <c r="C547" s="27">
        <v>91992</v>
      </c>
      <c r="D547" s="11" t="s">
        <v>3</v>
      </c>
      <c r="E547" s="13" t="s">
        <v>751</v>
      </c>
      <c r="F547" s="11" t="s">
        <v>4</v>
      </c>
      <c r="G547" s="12">
        <f>7</f>
        <v>7</v>
      </c>
      <c r="H547" s="12"/>
      <c r="I547" s="30"/>
      <c r="J547" s="12"/>
      <c r="K547" s="12"/>
      <c r="L547" s="36"/>
    </row>
    <row r="548" spans="2:12" s="17" customFormat="1" ht="25.5">
      <c r="B548" s="13" t="s">
        <v>1421</v>
      </c>
      <c r="C548" s="27">
        <v>92001</v>
      </c>
      <c r="D548" s="11" t="s">
        <v>3</v>
      </c>
      <c r="E548" s="13" t="s">
        <v>752</v>
      </c>
      <c r="F548" s="11" t="s">
        <v>4</v>
      </c>
      <c r="G548" s="12">
        <f>2</f>
        <v>2</v>
      </c>
      <c r="H548" s="12"/>
      <c r="I548" s="30"/>
      <c r="J548" s="12"/>
      <c r="K548" s="12"/>
      <c r="L548" s="36"/>
    </row>
    <row r="549" spans="2:12" s="17" customFormat="1" ht="25.5">
      <c r="B549" s="13" t="s">
        <v>1422</v>
      </c>
      <c r="C549" s="27">
        <v>92005</v>
      </c>
      <c r="D549" s="11" t="s">
        <v>3</v>
      </c>
      <c r="E549" s="13" t="s">
        <v>753</v>
      </c>
      <c r="F549" s="11" t="s">
        <v>4</v>
      </c>
      <c r="G549" s="12">
        <f>5</f>
        <v>5</v>
      </c>
      <c r="H549" s="12"/>
      <c r="I549" s="30"/>
      <c r="J549" s="12"/>
      <c r="K549" s="12"/>
      <c r="L549" s="36"/>
    </row>
    <row r="550" spans="2:12" s="17" customFormat="1" ht="25.5">
      <c r="B550" s="13" t="s">
        <v>1423</v>
      </c>
      <c r="C550" s="27">
        <v>91993</v>
      </c>
      <c r="D550" s="11" t="s">
        <v>3</v>
      </c>
      <c r="E550" s="13" t="s">
        <v>754</v>
      </c>
      <c r="F550" s="11" t="s">
        <v>4</v>
      </c>
      <c r="G550" s="12">
        <f>12</f>
        <v>12</v>
      </c>
      <c r="H550" s="12"/>
      <c r="I550" s="30"/>
      <c r="J550" s="12"/>
      <c r="K550" s="12"/>
      <c r="L550" s="36"/>
    </row>
    <row r="551" spans="2:12" s="17" customFormat="1">
      <c r="B551" s="13" t="s">
        <v>1424</v>
      </c>
      <c r="C551" s="27">
        <v>391</v>
      </c>
      <c r="D551" s="11" t="s">
        <v>58</v>
      </c>
      <c r="E551" s="13" t="s">
        <v>755</v>
      </c>
      <c r="F551" s="11" t="s">
        <v>4</v>
      </c>
      <c r="G551" s="12">
        <f>3</f>
        <v>3</v>
      </c>
      <c r="H551" s="12"/>
      <c r="I551" s="30"/>
      <c r="J551" s="12"/>
      <c r="K551" s="12"/>
      <c r="L551" s="36"/>
    </row>
    <row r="552" spans="2:12" s="17" customFormat="1">
      <c r="B552" s="6" t="s">
        <v>1425</v>
      </c>
      <c r="C552" s="26"/>
      <c r="D552" s="22"/>
      <c r="E552" s="6" t="s">
        <v>1427</v>
      </c>
      <c r="F552" s="22"/>
      <c r="G552" s="7"/>
      <c r="H552" s="7"/>
      <c r="I552" s="31"/>
      <c r="J552" s="7"/>
      <c r="K552" s="7"/>
      <c r="L552" s="31"/>
    </row>
    <row r="553" spans="2:12" s="17" customFormat="1">
      <c r="B553" s="13" t="s">
        <v>1428</v>
      </c>
      <c r="C553" s="27">
        <v>98307</v>
      </c>
      <c r="D553" s="11" t="s">
        <v>3</v>
      </c>
      <c r="E553" s="13" t="s">
        <v>756</v>
      </c>
      <c r="F553" s="11" t="s">
        <v>4</v>
      </c>
      <c r="G553" s="12">
        <f>10</f>
        <v>10</v>
      </c>
      <c r="H553" s="12"/>
      <c r="I553" s="30"/>
      <c r="J553" s="12"/>
      <c r="K553" s="12"/>
      <c r="L553" s="36"/>
    </row>
    <row r="554" spans="2:12" s="17" customFormat="1">
      <c r="B554" s="6" t="s">
        <v>1429</v>
      </c>
      <c r="C554" s="26"/>
      <c r="D554" s="22"/>
      <c r="E554" s="6" t="s">
        <v>1426</v>
      </c>
      <c r="F554" s="22"/>
      <c r="G554" s="7"/>
      <c r="H554" s="7"/>
      <c r="I554" s="31"/>
      <c r="J554" s="7"/>
      <c r="K554" s="7"/>
      <c r="L554" s="31"/>
    </row>
    <row r="555" spans="2:12" s="17" customFormat="1" ht="25.5">
      <c r="B555" s="13" t="s">
        <v>1430</v>
      </c>
      <c r="C555" s="27">
        <v>98308</v>
      </c>
      <c r="D555" s="11" t="s">
        <v>3</v>
      </c>
      <c r="E555" s="13" t="s">
        <v>757</v>
      </c>
      <c r="F555" s="11" t="s">
        <v>4</v>
      </c>
      <c r="G555" s="12">
        <f>4</f>
        <v>4</v>
      </c>
      <c r="H555" s="12"/>
      <c r="I555" s="30"/>
      <c r="J555" s="12"/>
      <c r="K555" s="12"/>
      <c r="L555" s="36"/>
    </row>
    <row r="556" spans="2:12" s="17" customFormat="1">
      <c r="B556" s="6" t="s">
        <v>351</v>
      </c>
      <c r="C556" s="26"/>
      <c r="D556" s="22"/>
      <c r="E556" s="6" t="s">
        <v>758</v>
      </c>
      <c r="F556" s="22"/>
      <c r="G556" s="7"/>
      <c r="H556" s="7"/>
      <c r="I556" s="31"/>
      <c r="J556" s="7"/>
      <c r="K556" s="7"/>
      <c r="L556" s="31"/>
    </row>
    <row r="557" spans="2:12" s="17" customFormat="1">
      <c r="B557" s="6" t="s">
        <v>1431</v>
      </c>
      <c r="C557" s="26"/>
      <c r="D557" s="22"/>
      <c r="E557" s="6" t="s">
        <v>1432</v>
      </c>
      <c r="F557" s="22"/>
      <c r="G557" s="7"/>
      <c r="H557" s="7"/>
      <c r="I557" s="31"/>
      <c r="J557" s="7"/>
      <c r="K557" s="7"/>
      <c r="L557" s="31"/>
    </row>
    <row r="558" spans="2:12" s="17" customFormat="1" ht="25.5">
      <c r="B558" s="13" t="s">
        <v>1433</v>
      </c>
      <c r="C558" s="27">
        <v>91953</v>
      </c>
      <c r="D558" s="11" t="s">
        <v>3</v>
      </c>
      <c r="E558" s="13" t="s">
        <v>759</v>
      </c>
      <c r="F558" s="11" t="s">
        <v>4</v>
      </c>
      <c r="G558" s="12">
        <f>3</f>
        <v>3</v>
      </c>
      <c r="H558" s="12"/>
      <c r="I558" s="30"/>
      <c r="J558" s="12"/>
      <c r="K558" s="12"/>
      <c r="L558" s="36"/>
    </row>
    <row r="559" spans="2:12" s="17" customFormat="1" ht="38.25">
      <c r="B559" s="13" t="s">
        <v>1434</v>
      </c>
      <c r="C559" s="27">
        <v>92023</v>
      </c>
      <c r="D559" s="11" t="s">
        <v>3</v>
      </c>
      <c r="E559" s="13" t="s">
        <v>760</v>
      </c>
      <c r="F559" s="11" t="s">
        <v>4</v>
      </c>
      <c r="G559" s="12">
        <f>3</f>
        <v>3</v>
      </c>
      <c r="H559" s="12"/>
      <c r="I559" s="30"/>
      <c r="J559" s="12"/>
      <c r="K559" s="12"/>
      <c r="L559" s="36"/>
    </row>
    <row r="560" spans="2:12" s="17" customFormat="1">
      <c r="B560" s="6" t="s">
        <v>1435</v>
      </c>
      <c r="C560" s="26"/>
      <c r="D560" s="22"/>
      <c r="E560" s="6" t="s">
        <v>1436</v>
      </c>
      <c r="F560" s="22"/>
      <c r="G560" s="7"/>
      <c r="H560" s="7"/>
      <c r="I560" s="31"/>
      <c r="J560" s="7"/>
      <c r="K560" s="7"/>
      <c r="L560" s="31"/>
    </row>
    <row r="561" spans="2:12" s="17" customFormat="1" ht="25.5">
      <c r="B561" s="13" t="s">
        <v>1437</v>
      </c>
      <c r="C561" s="27">
        <v>91959</v>
      </c>
      <c r="D561" s="11" t="s">
        <v>3</v>
      </c>
      <c r="E561" s="13" t="s">
        <v>761</v>
      </c>
      <c r="F561" s="11" t="s">
        <v>4</v>
      </c>
      <c r="G561" s="12">
        <f>4</f>
        <v>4</v>
      </c>
      <c r="H561" s="12"/>
      <c r="I561" s="30"/>
      <c r="J561" s="12"/>
      <c r="K561" s="12"/>
      <c r="L561" s="36"/>
    </row>
    <row r="562" spans="2:12" s="17" customFormat="1">
      <c r="B562" s="6" t="s">
        <v>1438</v>
      </c>
      <c r="C562" s="26"/>
      <c r="D562" s="22"/>
      <c r="E562" s="6" t="s">
        <v>1439</v>
      </c>
      <c r="F562" s="22"/>
      <c r="G562" s="7"/>
      <c r="H562" s="7"/>
      <c r="I562" s="31"/>
      <c r="J562" s="7"/>
      <c r="K562" s="7"/>
      <c r="L562" s="31"/>
    </row>
    <row r="563" spans="2:12" s="17" customFormat="1" ht="25.5">
      <c r="B563" s="13" t="s">
        <v>1440</v>
      </c>
      <c r="C563" s="27">
        <v>91967</v>
      </c>
      <c r="D563" s="11" t="s">
        <v>3</v>
      </c>
      <c r="E563" s="13" t="s">
        <v>762</v>
      </c>
      <c r="F563" s="11" t="s">
        <v>4</v>
      </c>
      <c r="G563" s="12">
        <f>1</f>
        <v>1</v>
      </c>
      <c r="H563" s="12"/>
      <c r="I563" s="30"/>
      <c r="J563" s="12"/>
      <c r="K563" s="12"/>
      <c r="L563" s="36"/>
    </row>
    <row r="564" spans="2:12" s="17" customFormat="1">
      <c r="B564" s="6" t="s">
        <v>353</v>
      </c>
      <c r="C564" s="26"/>
      <c r="D564" s="22"/>
      <c r="E564" s="6" t="s">
        <v>763</v>
      </c>
      <c r="F564" s="22"/>
      <c r="G564" s="7"/>
      <c r="H564" s="7"/>
      <c r="I564" s="31"/>
      <c r="J564" s="7"/>
      <c r="K564" s="7"/>
      <c r="L564" s="31"/>
    </row>
    <row r="565" spans="2:12" s="17" customFormat="1">
      <c r="B565" s="6" t="s">
        <v>1441</v>
      </c>
      <c r="C565" s="26"/>
      <c r="D565" s="22"/>
      <c r="E565" s="6" t="s">
        <v>1442</v>
      </c>
      <c r="F565" s="22"/>
      <c r="G565" s="7"/>
      <c r="H565" s="7"/>
      <c r="I565" s="31"/>
      <c r="J565" s="7"/>
      <c r="K565" s="7"/>
      <c r="L565" s="31"/>
    </row>
    <row r="566" spans="2:12" s="17" customFormat="1" ht="25.5">
      <c r="B566" s="13" t="s">
        <v>1443</v>
      </c>
      <c r="C566" s="27">
        <v>405</v>
      </c>
      <c r="D566" s="11" t="s">
        <v>58</v>
      </c>
      <c r="E566" s="13" t="s">
        <v>764</v>
      </c>
      <c r="F566" s="11" t="s">
        <v>4</v>
      </c>
      <c r="G566" s="12">
        <f>62</f>
        <v>62</v>
      </c>
      <c r="H566" s="12"/>
      <c r="I566" s="30"/>
      <c r="J566" s="12"/>
      <c r="K566" s="12"/>
      <c r="L566" s="36"/>
    </row>
    <row r="567" spans="2:12" s="17" customFormat="1">
      <c r="B567" s="13" t="s">
        <v>1444</v>
      </c>
      <c r="C567" s="27">
        <v>469</v>
      </c>
      <c r="D567" s="11" t="s">
        <v>58</v>
      </c>
      <c r="E567" s="13" t="s">
        <v>765</v>
      </c>
      <c r="F567" s="11" t="s">
        <v>4</v>
      </c>
      <c r="G567" s="12">
        <f>11</f>
        <v>11</v>
      </c>
      <c r="H567" s="12"/>
      <c r="I567" s="30"/>
      <c r="J567" s="12"/>
      <c r="K567" s="12"/>
      <c r="L567" s="36"/>
    </row>
    <row r="568" spans="2:12" s="17" customFormat="1">
      <c r="B568" s="6" t="s">
        <v>1445</v>
      </c>
      <c r="C568" s="26"/>
      <c r="D568" s="22"/>
      <c r="E568" s="6" t="s">
        <v>1446</v>
      </c>
      <c r="F568" s="22"/>
      <c r="G568" s="7"/>
      <c r="H568" s="7"/>
      <c r="I568" s="31"/>
      <c r="J568" s="7"/>
      <c r="K568" s="7"/>
      <c r="L568" s="31"/>
    </row>
    <row r="569" spans="2:12" s="17" customFormat="1">
      <c r="B569" s="13" t="s">
        <v>1447</v>
      </c>
      <c r="C569" s="27">
        <v>587</v>
      </c>
      <c r="D569" s="11" t="s">
        <v>58</v>
      </c>
      <c r="E569" s="13" t="s">
        <v>766</v>
      </c>
      <c r="F569" s="11" t="s">
        <v>4</v>
      </c>
      <c r="G569" s="12">
        <f>7</f>
        <v>7</v>
      </c>
      <c r="H569" s="12"/>
      <c r="I569" s="30"/>
      <c r="J569" s="12"/>
      <c r="K569" s="12"/>
      <c r="L569" s="36"/>
    </row>
    <row r="570" spans="2:12" s="17" customFormat="1" ht="25.5">
      <c r="B570" s="13" t="s">
        <v>1448</v>
      </c>
      <c r="C570" s="27">
        <v>595</v>
      </c>
      <c r="D570" s="11" t="s">
        <v>58</v>
      </c>
      <c r="E570" s="13" t="s">
        <v>767</v>
      </c>
      <c r="F570" s="11" t="s">
        <v>4</v>
      </c>
      <c r="G570" s="12">
        <f>2</f>
        <v>2</v>
      </c>
      <c r="H570" s="12"/>
      <c r="I570" s="30"/>
      <c r="J570" s="12"/>
      <c r="K570" s="12"/>
      <c r="L570" s="36"/>
    </row>
    <row r="571" spans="2:12" s="17" customFormat="1">
      <c r="B571" s="6">
        <v>15</v>
      </c>
      <c r="C571" s="26"/>
      <c r="D571" s="22"/>
      <c r="E571" s="6" t="s">
        <v>1449</v>
      </c>
      <c r="F571" s="22"/>
      <c r="G571" s="7"/>
      <c r="H571" s="7"/>
      <c r="I571" s="31"/>
      <c r="J571" s="7"/>
      <c r="K571" s="7"/>
      <c r="L571" s="31"/>
    </row>
    <row r="572" spans="2:12" s="17" customFormat="1">
      <c r="B572" s="6" t="s">
        <v>377</v>
      </c>
      <c r="C572" s="26"/>
      <c r="D572" s="22"/>
      <c r="E572" s="6" t="s">
        <v>768</v>
      </c>
      <c r="F572" s="22"/>
      <c r="G572" s="7"/>
      <c r="H572" s="7"/>
      <c r="I572" s="31"/>
      <c r="J572" s="7"/>
      <c r="K572" s="7"/>
      <c r="L572" s="31"/>
    </row>
    <row r="573" spans="2:12" s="17" customFormat="1">
      <c r="B573" s="6" t="s">
        <v>1450</v>
      </c>
      <c r="C573" s="26"/>
      <c r="D573" s="22"/>
      <c r="E573" s="6" t="s">
        <v>1451</v>
      </c>
      <c r="F573" s="22"/>
      <c r="G573" s="7"/>
      <c r="H573" s="7"/>
      <c r="I573" s="31"/>
      <c r="J573" s="7"/>
      <c r="K573" s="7"/>
      <c r="L573" s="31"/>
    </row>
    <row r="574" spans="2:12" s="17" customFormat="1" ht="25.5">
      <c r="B574" s="13" t="s">
        <v>1452</v>
      </c>
      <c r="C574" s="27">
        <v>88497</v>
      </c>
      <c r="D574" s="11" t="s">
        <v>3</v>
      </c>
      <c r="E574" s="13" t="s">
        <v>769</v>
      </c>
      <c r="F574" s="11" t="s">
        <v>278</v>
      </c>
      <c r="G574" s="12">
        <f>232.05</f>
        <v>232.05</v>
      </c>
      <c r="H574" s="12"/>
      <c r="I574" s="30"/>
      <c r="J574" s="12"/>
      <c r="K574" s="12"/>
      <c r="L574" s="36"/>
    </row>
    <row r="575" spans="2:12" s="17" customFormat="1">
      <c r="B575" s="6" t="s">
        <v>1453</v>
      </c>
      <c r="C575" s="26"/>
      <c r="D575" s="22"/>
      <c r="E575" s="6" t="s">
        <v>1454</v>
      </c>
      <c r="F575" s="22"/>
      <c r="G575" s="7"/>
      <c r="H575" s="7"/>
      <c r="I575" s="31"/>
      <c r="J575" s="7"/>
      <c r="K575" s="7"/>
      <c r="L575" s="31"/>
    </row>
    <row r="576" spans="2:12" s="17" customFormat="1" ht="38.25">
      <c r="B576" s="13" t="s">
        <v>1455</v>
      </c>
      <c r="C576" s="27">
        <v>100722</v>
      </c>
      <c r="D576" s="11" t="s">
        <v>3</v>
      </c>
      <c r="E576" s="13" t="s">
        <v>770</v>
      </c>
      <c r="F576" s="11" t="s">
        <v>278</v>
      </c>
      <c r="G576" s="12">
        <f>15.12</f>
        <v>15.12</v>
      </c>
      <c r="H576" s="12"/>
      <c r="I576" s="30"/>
      <c r="J576" s="12"/>
      <c r="K576" s="12"/>
      <c r="L576" s="36"/>
    </row>
    <row r="577" spans="2:12" s="17" customFormat="1">
      <c r="B577" s="6" t="s">
        <v>379</v>
      </c>
      <c r="C577" s="26"/>
      <c r="D577" s="22"/>
      <c r="E577" s="6" t="s">
        <v>771</v>
      </c>
      <c r="F577" s="22"/>
      <c r="G577" s="7"/>
      <c r="H577" s="7"/>
      <c r="I577" s="31"/>
      <c r="J577" s="7"/>
      <c r="K577" s="7"/>
      <c r="L577" s="31"/>
    </row>
    <row r="578" spans="2:12" s="17" customFormat="1">
      <c r="B578" s="6" t="s">
        <v>1456</v>
      </c>
      <c r="C578" s="26"/>
      <c r="D578" s="22"/>
      <c r="E578" s="6" t="s">
        <v>1457</v>
      </c>
      <c r="F578" s="22"/>
      <c r="G578" s="7"/>
      <c r="H578" s="7"/>
      <c r="I578" s="31"/>
      <c r="J578" s="7"/>
      <c r="K578" s="7"/>
      <c r="L578" s="31"/>
    </row>
    <row r="579" spans="2:12" s="17" customFormat="1" ht="25.5">
      <c r="B579" s="13" t="s">
        <v>1458</v>
      </c>
      <c r="C579" s="27">
        <v>88485</v>
      </c>
      <c r="D579" s="11" t="s">
        <v>3</v>
      </c>
      <c r="E579" s="13" t="s">
        <v>91</v>
      </c>
      <c r="F579" s="11" t="s">
        <v>278</v>
      </c>
      <c r="G579" s="12">
        <f>232.05</f>
        <v>232.05</v>
      </c>
      <c r="H579" s="12"/>
      <c r="I579" s="30"/>
      <c r="J579" s="12"/>
      <c r="K579" s="12"/>
      <c r="L579" s="36"/>
    </row>
    <row r="580" spans="2:12" s="17" customFormat="1" ht="25.5">
      <c r="B580" s="13" t="s">
        <v>1459</v>
      </c>
      <c r="C580" s="27">
        <v>104642</v>
      </c>
      <c r="D580" s="11" t="s">
        <v>3</v>
      </c>
      <c r="E580" s="13" t="s">
        <v>772</v>
      </c>
      <c r="F580" s="11" t="s">
        <v>278</v>
      </c>
      <c r="G580" s="12">
        <f>232.05</f>
        <v>232.05</v>
      </c>
      <c r="H580" s="12"/>
      <c r="I580" s="30"/>
      <c r="J580" s="12"/>
      <c r="K580" s="12"/>
      <c r="L580" s="36"/>
    </row>
    <row r="581" spans="2:12" s="17" customFormat="1" ht="25.5">
      <c r="B581" s="13" t="s">
        <v>1460</v>
      </c>
      <c r="C581" s="27">
        <v>102494</v>
      </c>
      <c r="D581" s="11" t="s">
        <v>3</v>
      </c>
      <c r="E581" s="13" t="s">
        <v>773</v>
      </c>
      <c r="F581" s="11" t="s">
        <v>278</v>
      </c>
      <c r="G581" s="12">
        <f>3.55</f>
        <v>3.55</v>
      </c>
      <c r="H581" s="12"/>
      <c r="I581" s="30"/>
      <c r="J581" s="12"/>
      <c r="K581" s="12"/>
      <c r="L581" s="36"/>
    </row>
    <row r="582" spans="2:12" s="17" customFormat="1">
      <c r="B582" s="6" t="s">
        <v>1461</v>
      </c>
      <c r="C582" s="26"/>
      <c r="D582" s="22"/>
      <c r="E582" s="6" t="s">
        <v>1462</v>
      </c>
      <c r="F582" s="22"/>
      <c r="G582" s="7"/>
      <c r="H582" s="7"/>
      <c r="I582" s="31"/>
      <c r="J582" s="7"/>
      <c r="K582" s="7"/>
      <c r="L582" s="31"/>
    </row>
    <row r="583" spans="2:12" s="17" customFormat="1" ht="38.25">
      <c r="B583" s="13" t="s">
        <v>1463</v>
      </c>
      <c r="C583" s="27">
        <v>100749</v>
      </c>
      <c r="D583" s="11" t="s">
        <v>3</v>
      </c>
      <c r="E583" s="13" t="s">
        <v>774</v>
      </c>
      <c r="F583" s="11" t="s">
        <v>278</v>
      </c>
      <c r="G583" s="12">
        <f>45.36</f>
        <v>45.36</v>
      </c>
      <c r="H583" s="12"/>
      <c r="I583" s="30"/>
      <c r="J583" s="12"/>
      <c r="K583" s="12"/>
      <c r="L583" s="36"/>
    </row>
    <row r="584" spans="2:12" s="17" customFormat="1">
      <c r="B584" s="6" t="s">
        <v>1464</v>
      </c>
      <c r="C584" s="26"/>
      <c r="D584" s="22"/>
      <c r="E584" s="6" t="s">
        <v>1465</v>
      </c>
      <c r="F584" s="22"/>
      <c r="G584" s="7"/>
      <c r="H584" s="7"/>
      <c r="I584" s="31"/>
      <c r="J584" s="7"/>
      <c r="K584" s="7"/>
      <c r="L584" s="31"/>
    </row>
    <row r="585" spans="2:12" s="17" customFormat="1" ht="25.5">
      <c r="B585" s="13" t="s">
        <v>775</v>
      </c>
      <c r="C585" s="27">
        <v>102489</v>
      </c>
      <c r="D585" s="11" t="s">
        <v>3</v>
      </c>
      <c r="E585" s="13" t="s">
        <v>776</v>
      </c>
      <c r="F585" s="11" t="s">
        <v>278</v>
      </c>
      <c r="G585" s="12">
        <f>431.5</f>
        <v>431.5</v>
      </c>
      <c r="H585" s="12"/>
      <c r="I585" s="30"/>
      <c r="J585" s="12"/>
      <c r="K585" s="12"/>
      <c r="L585" s="36"/>
    </row>
    <row r="586" spans="2:12" s="17" customFormat="1">
      <c r="B586" s="6" t="s">
        <v>1466</v>
      </c>
      <c r="C586" s="26"/>
      <c r="D586" s="22"/>
      <c r="E586" s="6" t="s">
        <v>1467</v>
      </c>
      <c r="F586" s="22"/>
      <c r="G586" s="7"/>
      <c r="H586" s="7"/>
      <c r="I586" s="31"/>
      <c r="J586" s="7"/>
      <c r="K586" s="7"/>
      <c r="L586" s="31"/>
    </row>
    <row r="587" spans="2:12" s="17" customFormat="1" ht="25.5">
      <c r="B587" s="13" t="s">
        <v>1468</v>
      </c>
      <c r="C587" s="27">
        <v>102494</v>
      </c>
      <c r="D587" s="11" t="s">
        <v>3</v>
      </c>
      <c r="E587" s="13" t="s">
        <v>773</v>
      </c>
      <c r="F587" s="11" t="s">
        <v>278</v>
      </c>
      <c r="G587" s="12">
        <f>8.49</f>
        <v>8.49</v>
      </c>
      <c r="H587" s="12"/>
      <c r="I587" s="30"/>
      <c r="J587" s="12"/>
      <c r="K587" s="12"/>
      <c r="L587" s="36"/>
    </row>
    <row r="588" spans="2:12" s="17" customFormat="1">
      <c r="B588" s="6" t="s">
        <v>1469</v>
      </c>
      <c r="C588" s="26"/>
      <c r="D588" s="22"/>
      <c r="E588" s="6" t="s">
        <v>1470</v>
      </c>
      <c r="F588" s="22"/>
      <c r="G588" s="7"/>
      <c r="H588" s="7"/>
      <c r="I588" s="31"/>
      <c r="J588" s="7"/>
      <c r="K588" s="7"/>
      <c r="L588" s="31"/>
    </row>
    <row r="589" spans="2:12" s="17" customFormat="1" ht="25.5">
      <c r="B589" s="13" t="s">
        <v>1471</v>
      </c>
      <c r="C589" s="27">
        <v>102489</v>
      </c>
      <c r="D589" s="11" t="s">
        <v>3</v>
      </c>
      <c r="E589" s="13" t="s">
        <v>776</v>
      </c>
      <c r="F589" s="11" t="s">
        <v>278</v>
      </c>
      <c r="G589" s="12">
        <f>261.3</f>
        <v>261.3</v>
      </c>
      <c r="H589" s="12"/>
      <c r="I589" s="30"/>
      <c r="J589" s="12"/>
      <c r="K589" s="12"/>
      <c r="L589" s="36"/>
    </row>
    <row r="590" spans="2:12" s="17" customFormat="1">
      <c r="B590" s="6">
        <v>16</v>
      </c>
      <c r="C590" s="26"/>
      <c r="D590" s="22"/>
      <c r="E590" s="6" t="s">
        <v>1472</v>
      </c>
      <c r="F590" s="22"/>
      <c r="G590" s="7"/>
      <c r="H590" s="7"/>
      <c r="I590" s="31"/>
      <c r="J590" s="7"/>
      <c r="K590" s="7"/>
      <c r="L590" s="31"/>
    </row>
    <row r="591" spans="2:12" s="17" customFormat="1">
      <c r="B591" s="6" t="s">
        <v>382</v>
      </c>
      <c r="C591" s="26"/>
      <c r="D591" s="22"/>
      <c r="E591" s="6" t="s">
        <v>777</v>
      </c>
      <c r="F591" s="22"/>
      <c r="G591" s="7"/>
      <c r="H591" s="7"/>
      <c r="I591" s="31"/>
      <c r="J591" s="7"/>
      <c r="K591" s="7"/>
      <c r="L591" s="31"/>
    </row>
    <row r="592" spans="2:12" s="17" customFormat="1">
      <c r="B592" s="6" t="s">
        <v>1473</v>
      </c>
      <c r="C592" s="26"/>
      <c r="D592" s="22"/>
      <c r="E592" s="6" t="s">
        <v>1474</v>
      </c>
      <c r="F592" s="22"/>
      <c r="G592" s="7"/>
      <c r="H592" s="7"/>
      <c r="I592" s="31"/>
      <c r="J592" s="7"/>
      <c r="K592" s="7"/>
      <c r="L592" s="31"/>
    </row>
    <row r="593" spans="2:12" s="17" customFormat="1" ht="38.25">
      <c r="B593" s="13" t="s">
        <v>1475</v>
      </c>
      <c r="C593" s="27">
        <v>103310</v>
      </c>
      <c r="D593" s="11" t="s">
        <v>3</v>
      </c>
      <c r="E593" s="13" t="s">
        <v>778</v>
      </c>
      <c r="F593" s="11" t="s">
        <v>4</v>
      </c>
      <c r="G593" s="12">
        <f>1</f>
        <v>1</v>
      </c>
      <c r="H593" s="12"/>
      <c r="I593" s="30"/>
      <c r="J593" s="12"/>
      <c r="K593" s="12"/>
      <c r="L593" s="36"/>
    </row>
    <row r="594" spans="2:12" s="17" customFormat="1">
      <c r="B594" s="6" t="s">
        <v>1476</v>
      </c>
      <c r="C594" s="26"/>
      <c r="D594" s="22"/>
      <c r="E594" s="6" t="s">
        <v>1477</v>
      </c>
      <c r="F594" s="22"/>
      <c r="G594" s="7"/>
      <c r="H594" s="7"/>
      <c r="I594" s="31"/>
      <c r="J594" s="7"/>
      <c r="K594" s="7"/>
      <c r="L594" s="31"/>
    </row>
    <row r="595" spans="2:12" s="17" customFormat="1" ht="51">
      <c r="B595" s="13" t="s">
        <v>1478</v>
      </c>
      <c r="C595" s="28" t="s">
        <v>779</v>
      </c>
      <c r="D595" s="11" t="s">
        <v>58</v>
      </c>
      <c r="E595" s="13" t="s">
        <v>780</v>
      </c>
      <c r="F595" s="11" t="s">
        <v>4</v>
      </c>
      <c r="G595" s="12">
        <f>8</f>
        <v>8</v>
      </c>
      <c r="H595" s="12"/>
      <c r="I595" s="30"/>
      <c r="J595" s="12"/>
      <c r="K595" s="12"/>
      <c r="L595" s="36"/>
    </row>
    <row r="596" spans="2:12" s="17" customFormat="1">
      <c r="B596" s="6">
        <v>17</v>
      </c>
      <c r="C596" s="26"/>
      <c r="D596" s="22"/>
      <c r="E596" s="6" t="s">
        <v>1479</v>
      </c>
      <c r="F596" s="22"/>
      <c r="G596" s="7"/>
      <c r="H596" s="7"/>
      <c r="I596" s="31"/>
      <c r="J596" s="7"/>
      <c r="K596" s="7"/>
      <c r="L596" s="31"/>
    </row>
    <row r="597" spans="2:12" s="17" customFormat="1">
      <c r="B597" s="6" t="s">
        <v>386</v>
      </c>
      <c r="C597" s="26"/>
      <c r="D597" s="22"/>
      <c r="E597" s="6" t="s">
        <v>781</v>
      </c>
      <c r="F597" s="22"/>
      <c r="G597" s="7"/>
      <c r="H597" s="7"/>
      <c r="I597" s="31"/>
      <c r="J597" s="7"/>
      <c r="K597" s="7"/>
      <c r="L597" s="31"/>
    </row>
    <row r="598" spans="2:12" s="17" customFormat="1">
      <c r="B598" s="6" t="s">
        <v>1480</v>
      </c>
      <c r="C598" s="26"/>
      <c r="D598" s="22"/>
      <c r="E598" s="6" t="s">
        <v>1481</v>
      </c>
      <c r="F598" s="22"/>
      <c r="G598" s="7"/>
      <c r="H598" s="7"/>
      <c r="I598" s="31"/>
      <c r="J598" s="7"/>
      <c r="K598" s="7"/>
      <c r="L598" s="31"/>
    </row>
    <row r="599" spans="2:12" s="17" customFormat="1" ht="25.5">
      <c r="B599" s="13" t="s">
        <v>1482</v>
      </c>
      <c r="C599" s="27">
        <v>97637</v>
      </c>
      <c r="D599" s="11" t="s">
        <v>3</v>
      </c>
      <c r="E599" s="13" t="s">
        <v>782</v>
      </c>
      <c r="F599" s="11" t="s">
        <v>278</v>
      </c>
      <c r="G599" s="12">
        <f>61.6</f>
        <v>61.6</v>
      </c>
      <c r="H599" s="12"/>
      <c r="I599" s="30"/>
      <c r="J599" s="12"/>
      <c r="K599" s="12"/>
      <c r="L599" s="36"/>
    </row>
    <row r="600" spans="2:12" s="17" customFormat="1">
      <c r="B600" s="6" t="s">
        <v>1483</v>
      </c>
      <c r="C600" s="26"/>
      <c r="D600" s="22"/>
      <c r="E600" s="6" t="s">
        <v>1484</v>
      </c>
      <c r="F600" s="22"/>
      <c r="G600" s="7"/>
      <c r="H600" s="7"/>
      <c r="I600" s="31"/>
      <c r="J600" s="7"/>
      <c r="K600" s="7"/>
      <c r="L600" s="31"/>
    </row>
    <row r="601" spans="2:12" s="17" customFormat="1" ht="25.5">
      <c r="B601" s="13" t="s">
        <v>1485</v>
      </c>
      <c r="C601" s="28" t="s">
        <v>783</v>
      </c>
      <c r="D601" s="11" t="s">
        <v>58</v>
      </c>
      <c r="E601" s="13" t="s">
        <v>784</v>
      </c>
      <c r="F601" s="11" t="s">
        <v>278</v>
      </c>
      <c r="G601" s="12">
        <f>30</f>
        <v>30</v>
      </c>
      <c r="H601" s="12"/>
      <c r="I601" s="30"/>
      <c r="J601" s="12"/>
      <c r="K601" s="12"/>
      <c r="L601" s="36"/>
    </row>
    <row r="602" spans="2:12" s="17" customFormat="1">
      <c r="B602" s="6" t="s">
        <v>388</v>
      </c>
      <c r="C602" s="26"/>
      <c r="D602" s="22"/>
      <c r="E602" s="6" t="s">
        <v>785</v>
      </c>
      <c r="F602" s="22"/>
      <c r="G602" s="7"/>
      <c r="H602" s="7"/>
      <c r="I602" s="31"/>
      <c r="J602" s="7"/>
      <c r="K602" s="7"/>
      <c r="L602" s="31"/>
    </row>
    <row r="603" spans="2:12" s="17" customFormat="1">
      <c r="B603" s="6" t="s">
        <v>1486</v>
      </c>
      <c r="C603" s="26"/>
      <c r="D603" s="22"/>
      <c r="E603" s="6" t="s">
        <v>1487</v>
      </c>
      <c r="F603" s="22"/>
      <c r="G603" s="7"/>
      <c r="H603" s="7"/>
      <c r="I603" s="31"/>
      <c r="J603" s="7"/>
      <c r="K603" s="7"/>
      <c r="L603" s="31"/>
    </row>
    <row r="604" spans="2:12" s="17" customFormat="1" ht="25.5">
      <c r="B604" s="13" t="s">
        <v>1488</v>
      </c>
      <c r="C604" s="33">
        <v>99821</v>
      </c>
      <c r="D604" s="11" t="s">
        <v>3</v>
      </c>
      <c r="E604" s="13" t="s">
        <v>786</v>
      </c>
      <c r="F604" s="11" t="s">
        <v>278</v>
      </c>
      <c r="G604" s="12">
        <f>37.12</f>
        <v>37.119999999999997</v>
      </c>
      <c r="H604" s="12"/>
      <c r="I604" s="30"/>
      <c r="J604" s="12"/>
      <c r="K604" s="12"/>
      <c r="L604" s="36"/>
    </row>
    <row r="605" spans="2:12" s="17" customFormat="1" ht="25.5">
      <c r="B605" s="13" t="s">
        <v>1489</v>
      </c>
      <c r="C605" s="27">
        <v>99825</v>
      </c>
      <c r="D605" s="11" t="s">
        <v>3</v>
      </c>
      <c r="E605" s="13" t="s">
        <v>787</v>
      </c>
      <c r="F605" s="11" t="s">
        <v>278</v>
      </c>
      <c r="G605" s="12">
        <f>50.95</f>
        <v>50.95</v>
      </c>
      <c r="H605" s="12"/>
      <c r="I605" s="30"/>
      <c r="J605" s="12"/>
      <c r="K605" s="12"/>
      <c r="L605" s="36"/>
    </row>
    <row r="606" spans="2:12" s="17" customFormat="1">
      <c r="B606" s="13" t="s">
        <v>1490</v>
      </c>
      <c r="C606" s="27">
        <v>99822</v>
      </c>
      <c r="D606" s="11" t="s">
        <v>3</v>
      </c>
      <c r="E606" s="13" t="s">
        <v>788</v>
      </c>
      <c r="F606" s="11" t="s">
        <v>278</v>
      </c>
      <c r="G606" s="12">
        <f>30.24</f>
        <v>30.24</v>
      </c>
      <c r="H606" s="12"/>
      <c r="I606" s="30"/>
      <c r="J606" s="12"/>
      <c r="K606" s="12"/>
      <c r="L606" s="36"/>
    </row>
    <row r="607" spans="2:12" s="17" customFormat="1">
      <c r="B607" s="13" t="s">
        <v>1491</v>
      </c>
      <c r="C607" s="27">
        <v>99824</v>
      </c>
      <c r="D607" s="11" t="s">
        <v>3</v>
      </c>
      <c r="E607" s="13" t="s">
        <v>789</v>
      </c>
      <c r="F607" s="11" t="s">
        <v>278</v>
      </c>
      <c r="G607" s="12">
        <f>31.76</f>
        <v>31.76</v>
      </c>
      <c r="H607" s="12"/>
      <c r="I607" s="30"/>
      <c r="J607" s="12"/>
      <c r="K607" s="12"/>
      <c r="L607" s="36"/>
    </row>
    <row r="608" spans="2:12" s="17" customFormat="1" ht="25.5">
      <c r="B608" s="13" t="s">
        <v>1492</v>
      </c>
      <c r="C608" s="27">
        <v>99807</v>
      </c>
      <c r="D608" s="11" t="s">
        <v>3</v>
      </c>
      <c r="E608" s="13" t="s">
        <v>790</v>
      </c>
      <c r="F608" s="11" t="s">
        <v>278</v>
      </c>
      <c r="G608" s="12">
        <f>168.08</f>
        <v>168.08</v>
      </c>
      <c r="H608" s="12"/>
      <c r="I608" s="30"/>
      <c r="J608" s="12"/>
      <c r="K608" s="12"/>
      <c r="L608" s="36"/>
    </row>
    <row r="609" spans="2:12" s="17" customFormat="1" ht="25.5">
      <c r="B609" s="13" t="s">
        <v>1493</v>
      </c>
      <c r="C609" s="27">
        <v>99818</v>
      </c>
      <c r="D609" s="11" t="s">
        <v>3</v>
      </c>
      <c r="E609" s="13" t="s">
        <v>791</v>
      </c>
      <c r="F609" s="11" t="s">
        <v>4</v>
      </c>
      <c r="G609" s="12">
        <f>9</f>
        <v>9</v>
      </c>
      <c r="H609" s="12"/>
      <c r="I609" s="30"/>
      <c r="J609" s="12"/>
      <c r="K609" s="12"/>
      <c r="L609" s="36"/>
    </row>
    <row r="610" spans="2:12" s="17" customFormat="1">
      <c r="B610" s="13" t="s">
        <v>1494</v>
      </c>
      <c r="C610" s="27">
        <v>99819</v>
      </c>
      <c r="D610" s="11" t="s">
        <v>3</v>
      </c>
      <c r="E610" s="13" t="s">
        <v>792</v>
      </c>
      <c r="F610" s="11" t="s">
        <v>278</v>
      </c>
      <c r="G610" s="12">
        <f>8.48</f>
        <v>8.48</v>
      </c>
      <c r="H610" s="12"/>
      <c r="I610" s="30"/>
      <c r="J610" s="12"/>
      <c r="K610" s="12"/>
      <c r="L610" s="36"/>
    </row>
    <row r="611" spans="2:12" s="17" customFormat="1" ht="25.5">
      <c r="B611" s="13" t="s">
        <v>1495</v>
      </c>
      <c r="C611" s="27">
        <v>99815</v>
      </c>
      <c r="D611" s="11" t="s">
        <v>3</v>
      </c>
      <c r="E611" s="13" t="s">
        <v>793</v>
      </c>
      <c r="F611" s="11" t="s">
        <v>4</v>
      </c>
      <c r="G611" s="12">
        <f>1</f>
        <v>1</v>
      </c>
      <c r="H611" s="12"/>
      <c r="I611" s="30"/>
      <c r="J611" s="12"/>
      <c r="K611" s="12"/>
      <c r="L611" s="36"/>
    </row>
    <row r="612" spans="2:12" s="17" customFormat="1" ht="25.5">
      <c r="B612" s="13" t="s">
        <v>1496</v>
      </c>
      <c r="C612" s="27">
        <v>99817</v>
      </c>
      <c r="D612" s="11" t="s">
        <v>3</v>
      </c>
      <c r="E612" s="13" t="s">
        <v>794</v>
      </c>
      <c r="F612" s="11" t="s">
        <v>4</v>
      </c>
      <c r="G612" s="12">
        <f>11</f>
        <v>11</v>
      </c>
      <c r="H612" s="12"/>
      <c r="I612" s="30"/>
      <c r="J612" s="12"/>
      <c r="K612" s="12"/>
      <c r="L612" s="36"/>
    </row>
    <row r="613" spans="2:12" s="17" customFormat="1" ht="25.5">
      <c r="B613" s="13" t="s">
        <v>1497</v>
      </c>
      <c r="C613" s="27">
        <v>99804</v>
      </c>
      <c r="D613" s="11" t="s">
        <v>3</v>
      </c>
      <c r="E613" s="13" t="s">
        <v>795</v>
      </c>
      <c r="F613" s="11" t="s">
        <v>278</v>
      </c>
      <c r="G613" s="12">
        <f>53.57</f>
        <v>53.57</v>
      </c>
      <c r="H613" s="12"/>
      <c r="I613" s="30"/>
      <c r="J613" s="12"/>
      <c r="K613" s="12"/>
      <c r="L613" s="36"/>
    </row>
    <row r="614" spans="2:12" s="17" customFormat="1">
      <c r="B614" s="6" t="s">
        <v>1498</v>
      </c>
      <c r="C614" s="26"/>
      <c r="D614" s="22"/>
      <c r="E614" s="6" t="s">
        <v>1499</v>
      </c>
      <c r="F614" s="22"/>
      <c r="G614" s="7"/>
      <c r="H614" s="7"/>
      <c r="I614" s="31"/>
      <c r="J614" s="7"/>
      <c r="K614" s="7"/>
      <c r="L614" s="31"/>
    </row>
    <row r="615" spans="2:12" s="17" customFormat="1">
      <c r="B615" s="13" t="s">
        <v>1500</v>
      </c>
      <c r="C615" s="28" t="s">
        <v>796</v>
      </c>
      <c r="D615" s="11" t="s">
        <v>58</v>
      </c>
      <c r="E615" s="13" t="s">
        <v>797</v>
      </c>
      <c r="F615" s="11" t="s">
        <v>264</v>
      </c>
      <c r="G615" s="12">
        <f>15</f>
        <v>15</v>
      </c>
      <c r="H615" s="12"/>
      <c r="I615" s="30"/>
      <c r="J615" s="12"/>
      <c r="K615" s="12"/>
      <c r="L615" s="36"/>
    </row>
    <row r="616" spans="2:12" s="17" customFormat="1"/>
    <row r="617" spans="2:12" s="17" customFormat="1" ht="25.5" customHeight="1">
      <c r="B617" s="55"/>
      <c r="C617" s="56"/>
      <c r="D617" s="56"/>
      <c r="E617" s="65" t="s">
        <v>1614</v>
      </c>
      <c r="F617" s="56"/>
      <c r="G617" s="56"/>
      <c r="H617" s="56"/>
      <c r="I617" s="56"/>
      <c r="J617" s="56"/>
      <c r="K617" s="57"/>
      <c r="L617" s="58"/>
    </row>
    <row r="618" spans="2:12">
      <c r="B618" s="59">
        <v>18</v>
      </c>
      <c r="C618" s="60"/>
      <c r="D618" s="61"/>
      <c r="E618" s="59" t="s">
        <v>94</v>
      </c>
      <c r="F618" s="61"/>
      <c r="G618" s="62"/>
      <c r="H618" s="62"/>
      <c r="I618" s="64"/>
      <c r="J618" s="62"/>
      <c r="K618" s="62"/>
      <c r="L618" s="64"/>
    </row>
    <row r="619" spans="2:12">
      <c r="B619" s="6" t="s">
        <v>392</v>
      </c>
      <c r="C619" s="26"/>
      <c r="D619" s="22"/>
      <c r="E619" s="6" t="s">
        <v>237</v>
      </c>
      <c r="F619" s="22"/>
      <c r="G619" s="7"/>
      <c r="H619" s="7"/>
      <c r="I619" s="31"/>
      <c r="J619" s="7"/>
      <c r="K619" s="7"/>
      <c r="L619" s="31"/>
    </row>
    <row r="620" spans="2:12">
      <c r="B620" s="13" t="s">
        <v>1501</v>
      </c>
      <c r="C620" s="28" t="s">
        <v>228</v>
      </c>
      <c r="D620" s="11" t="s">
        <v>2</v>
      </c>
      <c r="E620" s="13" t="s">
        <v>229</v>
      </c>
      <c r="F620" s="11" t="s">
        <v>4</v>
      </c>
      <c r="G620" s="12">
        <v>1</v>
      </c>
      <c r="H620" s="12"/>
      <c r="I620" s="30"/>
      <c r="J620" s="12"/>
      <c r="K620" s="12"/>
      <c r="L620" s="36"/>
    </row>
    <row r="621" spans="2:12">
      <c r="B621" s="13" t="s">
        <v>1502</v>
      </c>
      <c r="C621" s="28" t="s">
        <v>230</v>
      </c>
      <c r="D621" s="11" t="s">
        <v>2</v>
      </c>
      <c r="E621" s="13" t="s">
        <v>80</v>
      </c>
      <c r="F621" s="11" t="s">
        <v>4</v>
      </c>
      <c r="G621" s="12">
        <v>1</v>
      </c>
      <c r="H621" s="12"/>
      <c r="I621" s="30"/>
      <c r="J621" s="12"/>
      <c r="K621" s="12"/>
      <c r="L621" s="36"/>
    </row>
    <row r="622" spans="2:12">
      <c r="B622" s="13" t="s">
        <v>1503</v>
      </c>
      <c r="C622" s="28" t="s">
        <v>231</v>
      </c>
      <c r="D622" s="11" t="s">
        <v>2</v>
      </c>
      <c r="E622" s="13" t="s">
        <v>232</v>
      </c>
      <c r="F622" s="11" t="s">
        <v>4</v>
      </c>
      <c r="G622" s="12">
        <v>1</v>
      </c>
      <c r="H622" s="12"/>
      <c r="I622" s="30"/>
      <c r="J622" s="12"/>
      <c r="K622" s="12"/>
      <c r="L622" s="36"/>
    </row>
    <row r="623" spans="2:12">
      <c r="B623" s="6" t="s">
        <v>1504</v>
      </c>
      <c r="C623" s="26"/>
      <c r="D623" s="22"/>
      <c r="E623" s="6" t="s">
        <v>95</v>
      </c>
      <c r="F623" s="22"/>
      <c r="G623" s="7"/>
      <c r="H623" s="7"/>
      <c r="I623" s="31"/>
      <c r="J623" s="7"/>
      <c r="K623" s="7"/>
      <c r="L623" s="31"/>
    </row>
    <row r="624" spans="2:12" ht="25.5">
      <c r="B624" s="13" t="s">
        <v>1505</v>
      </c>
      <c r="C624" s="28" t="s">
        <v>96</v>
      </c>
      <c r="D624" s="11" t="s">
        <v>2</v>
      </c>
      <c r="E624" s="13" t="s">
        <v>97</v>
      </c>
      <c r="F624" s="11" t="s">
        <v>62</v>
      </c>
      <c r="G624" s="12">
        <v>1694</v>
      </c>
      <c r="H624" s="12"/>
      <c r="I624" s="30"/>
      <c r="J624" s="12"/>
      <c r="K624" s="12"/>
      <c r="L624" s="36"/>
    </row>
    <row r="625" spans="2:12">
      <c r="B625" s="6" t="s">
        <v>1506</v>
      </c>
      <c r="C625" s="26"/>
      <c r="D625" s="22"/>
      <c r="E625" s="6" t="s">
        <v>98</v>
      </c>
      <c r="F625" s="22"/>
      <c r="G625" s="7"/>
      <c r="H625" s="7"/>
      <c r="I625" s="31"/>
      <c r="J625" s="7"/>
      <c r="K625" s="7"/>
      <c r="L625" s="31"/>
    </row>
    <row r="626" spans="2:12" ht="25.5">
      <c r="B626" s="13" t="s">
        <v>1507</v>
      </c>
      <c r="C626" s="28" t="s">
        <v>99</v>
      </c>
      <c r="D626" s="11" t="s">
        <v>17</v>
      </c>
      <c r="E626" s="13" t="s">
        <v>100</v>
      </c>
      <c r="F626" s="11" t="s">
        <v>16</v>
      </c>
      <c r="G626" s="12">
        <v>60</v>
      </c>
      <c r="H626" s="12"/>
      <c r="I626" s="30"/>
      <c r="J626" s="12"/>
      <c r="K626" s="12"/>
      <c r="L626" s="36"/>
    </row>
    <row r="627" spans="2:12" ht="38.25">
      <c r="B627" s="13" t="s">
        <v>1508</v>
      </c>
      <c r="C627" s="28" t="s">
        <v>101</v>
      </c>
      <c r="D627" s="11" t="s">
        <v>17</v>
      </c>
      <c r="E627" s="13" t="s">
        <v>102</v>
      </c>
      <c r="F627" s="11" t="s">
        <v>13</v>
      </c>
      <c r="G627" s="12">
        <v>1</v>
      </c>
      <c r="H627" s="12"/>
      <c r="I627" s="30"/>
      <c r="J627" s="12"/>
      <c r="K627" s="12"/>
      <c r="L627" s="36"/>
    </row>
    <row r="628" spans="2:12">
      <c r="B628" s="6" t="s">
        <v>1509</v>
      </c>
      <c r="C628" s="26"/>
      <c r="D628" s="22"/>
      <c r="E628" s="6" t="s">
        <v>103</v>
      </c>
      <c r="F628" s="22"/>
      <c r="G628" s="7"/>
      <c r="H628" s="7"/>
      <c r="I628" s="31"/>
      <c r="J628" s="7"/>
      <c r="K628" s="7"/>
      <c r="L628" s="31"/>
    </row>
    <row r="629" spans="2:12">
      <c r="B629" s="13" t="s">
        <v>1510</v>
      </c>
      <c r="C629" s="28" t="s">
        <v>104</v>
      </c>
      <c r="D629" s="11" t="s">
        <v>2</v>
      </c>
      <c r="E629" s="13" t="s">
        <v>105</v>
      </c>
      <c r="F629" s="11" t="s">
        <v>62</v>
      </c>
      <c r="G629" s="12">
        <v>1694</v>
      </c>
      <c r="H629" s="12"/>
      <c r="I629" s="30"/>
      <c r="J629" s="12"/>
      <c r="K629" s="12"/>
      <c r="L629" s="36"/>
    </row>
    <row r="630" spans="2:12">
      <c r="B630" s="6" t="s">
        <v>1511</v>
      </c>
      <c r="C630" s="26"/>
      <c r="D630" s="22"/>
      <c r="E630" s="6" t="s">
        <v>106</v>
      </c>
      <c r="F630" s="22"/>
      <c r="G630" s="7"/>
      <c r="H630" s="7"/>
      <c r="I630" s="31"/>
      <c r="J630" s="7"/>
      <c r="K630" s="7"/>
      <c r="L630" s="31"/>
    </row>
    <row r="631" spans="2:12">
      <c r="B631" s="13" t="s">
        <v>1512</v>
      </c>
      <c r="C631" s="28" t="s">
        <v>107</v>
      </c>
      <c r="D631" s="11" t="s">
        <v>14</v>
      </c>
      <c r="E631" s="13" t="s">
        <v>108</v>
      </c>
      <c r="F631" s="11" t="s">
        <v>62</v>
      </c>
      <c r="G631" s="12">
        <v>1330.1</v>
      </c>
      <c r="H631" s="12"/>
      <c r="I631" s="30"/>
      <c r="J631" s="12"/>
      <c r="K631" s="12"/>
      <c r="L631" s="36"/>
    </row>
    <row r="632" spans="2:12">
      <c r="B632" s="6" t="s">
        <v>1513</v>
      </c>
      <c r="C632" s="26"/>
      <c r="D632" s="22"/>
      <c r="E632" s="6" t="s">
        <v>109</v>
      </c>
      <c r="F632" s="22"/>
      <c r="G632" s="7"/>
      <c r="H632" s="7"/>
      <c r="I632" s="31"/>
      <c r="J632" s="7"/>
      <c r="K632" s="7"/>
      <c r="L632" s="31"/>
    </row>
    <row r="633" spans="2:12">
      <c r="B633" s="13" t="s">
        <v>1514</v>
      </c>
      <c r="C633" s="28" t="s">
        <v>110</v>
      </c>
      <c r="D633" s="11" t="s">
        <v>14</v>
      </c>
      <c r="E633" s="13" t="s">
        <v>111</v>
      </c>
      <c r="F633" s="11" t="s">
        <v>62</v>
      </c>
      <c r="G633" s="12">
        <v>363.9</v>
      </c>
      <c r="H633" s="12"/>
      <c r="I633" s="30"/>
      <c r="J633" s="12"/>
      <c r="K633" s="12"/>
      <c r="L633" s="36"/>
    </row>
    <row r="634" spans="2:12">
      <c r="B634" s="6" t="s">
        <v>1515</v>
      </c>
      <c r="C634" s="26"/>
      <c r="D634" s="22"/>
      <c r="E634" s="6" t="s">
        <v>238</v>
      </c>
      <c r="F634" s="22"/>
      <c r="G634" s="7"/>
      <c r="H634" s="7"/>
      <c r="I634" s="31"/>
      <c r="J634" s="7"/>
      <c r="K634" s="7"/>
      <c r="L634" s="31"/>
    </row>
    <row r="635" spans="2:12">
      <c r="B635" s="13" t="s">
        <v>1516</v>
      </c>
      <c r="C635" s="28" t="s">
        <v>239</v>
      </c>
      <c r="D635" s="11" t="s">
        <v>14</v>
      </c>
      <c r="E635" s="13" t="s">
        <v>240</v>
      </c>
      <c r="F635" s="11" t="s">
        <v>62</v>
      </c>
      <c r="G635" s="12">
        <v>363.9</v>
      </c>
      <c r="H635" s="12"/>
      <c r="I635" s="30"/>
      <c r="J635" s="12"/>
      <c r="K635" s="12"/>
      <c r="L635" s="36"/>
    </row>
    <row r="636" spans="2:12">
      <c r="B636" s="6" t="s">
        <v>1517</v>
      </c>
      <c r="C636" s="26"/>
      <c r="D636" s="22"/>
      <c r="E636" s="6" t="s">
        <v>207</v>
      </c>
      <c r="F636" s="22"/>
      <c r="G636" s="7"/>
      <c r="H636" s="7"/>
      <c r="I636" s="31"/>
      <c r="J636" s="7"/>
      <c r="K636" s="7"/>
      <c r="L636" s="31"/>
    </row>
    <row r="637" spans="2:12">
      <c r="B637" s="13" t="s">
        <v>1518</v>
      </c>
      <c r="C637" s="28" t="s">
        <v>208</v>
      </c>
      <c r="D637" s="11" t="s">
        <v>14</v>
      </c>
      <c r="E637" s="13" t="s">
        <v>209</v>
      </c>
      <c r="F637" s="11" t="s">
        <v>62</v>
      </c>
      <c r="G637" s="12">
        <v>363.9</v>
      </c>
      <c r="H637" s="12"/>
      <c r="I637" s="30"/>
      <c r="J637" s="12"/>
      <c r="K637" s="12"/>
      <c r="L637" s="36"/>
    </row>
    <row r="638" spans="2:12">
      <c r="B638" s="6" t="s">
        <v>1519</v>
      </c>
      <c r="C638" s="26"/>
      <c r="D638" s="22"/>
      <c r="E638" s="6" t="s">
        <v>112</v>
      </c>
      <c r="F638" s="22"/>
      <c r="G638" s="7"/>
      <c r="H638" s="7"/>
      <c r="I638" s="31"/>
      <c r="J638" s="7"/>
      <c r="K638" s="7"/>
      <c r="L638" s="31"/>
    </row>
    <row r="639" spans="2:12" ht="25.5">
      <c r="B639" s="13" t="s">
        <v>1520</v>
      </c>
      <c r="C639" s="28" t="s">
        <v>113</v>
      </c>
      <c r="D639" s="11" t="s">
        <v>3</v>
      </c>
      <c r="E639" s="13" t="s">
        <v>114</v>
      </c>
      <c r="F639" s="11" t="s">
        <v>59</v>
      </c>
      <c r="G639" s="12">
        <v>6.34</v>
      </c>
      <c r="H639" s="12"/>
      <c r="I639" s="30"/>
      <c r="J639" s="12"/>
      <c r="K639" s="12"/>
      <c r="L639" s="36"/>
    </row>
    <row r="640" spans="2:12" ht="25.5">
      <c r="B640" s="13" t="s">
        <v>1521</v>
      </c>
      <c r="C640" s="28" t="s">
        <v>115</v>
      </c>
      <c r="D640" s="11" t="s">
        <v>3</v>
      </c>
      <c r="E640" s="13" t="s">
        <v>116</v>
      </c>
      <c r="F640" s="11" t="s">
        <v>5</v>
      </c>
      <c r="G640" s="12">
        <v>28</v>
      </c>
      <c r="H640" s="12"/>
      <c r="I640" s="30"/>
      <c r="J640" s="12"/>
      <c r="K640" s="12"/>
      <c r="L640" s="36"/>
    </row>
    <row r="641" spans="2:12" ht="38.25">
      <c r="B641" s="13" t="s">
        <v>1522</v>
      </c>
      <c r="C641" s="28" t="s">
        <v>117</v>
      </c>
      <c r="D641" s="11" t="s">
        <v>3</v>
      </c>
      <c r="E641" s="13" t="s">
        <v>118</v>
      </c>
      <c r="F641" s="11" t="s">
        <v>59</v>
      </c>
      <c r="G641" s="12">
        <v>12.23</v>
      </c>
      <c r="H641" s="12"/>
      <c r="I641" s="30"/>
      <c r="J641" s="12"/>
      <c r="K641" s="12"/>
      <c r="L641" s="36"/>
    </row>
    <row r="642" spans="2:12" ht="25.5">
      <c r="B642" s="13" t="s">
        <v>1523</v>
      </c>
      <c r="C642" s="28" t="s">
        <v>81</v>
      </c>
      <c r="D642" s="11" t="s">
        <v>3</v>
      </c>
      <c r="E642" s="13" t="s">
        <v>82</v>
      </c>
      <c r="F642" s="11" t="s">
        <v>71</v>
      </c>
      <c r="G642" s="12">
        <v>117.41</v>
      </c>
      <c r="H642" s="12"/>
      <c r="I642" s="30"/>
      <c r="J642" s="12"/>
      <c r="K642" s="12"/>
      <c r="L642" s="36"/>
    </row>
    <row r="643" spans="2:12">
      <c r="B643" s="6" t="s">
        <v>1524</v>
      </c>
      <c r="C643" s="26"/>
      <c r="D643" s="22"/>
      <c r="E643" s="6" t="s">
        <v>210</v>
      </c>
      <c r="F643" s="22"/>
      <c r="G643" s="7"/>
      <c r="H643" s="7"/>
      <c r="I643" s="31"/>
      <c r="J643" s="7"/>
      <c r="K643" s="7"/>
      <c r="L643" s="31"/>
    </row>
    <row r="644" spans="2:12" ht="38.25">
      <c r="B644" s="13" t="s">
        <v>1525</v>
      </c>
      <c r="C644" s="28" t="s">
        <v>61</v>
      </c>
      <c r="D644" s="11" t="s">
        <v>3</v>
      </c>
      <c r="E644" s="13" t="s">
        <v>78</v>
      </c>
      <c r="F644" s="11" t="s">
        <v>62</v>
      </c>
      <c r="G644" s="12">
        <v>1094</v>
      </c>
      <c r="H644" s="12"/>
      <c r="I644" s="30"/>
      <c r="J644" s="12"/>
      <c r="K644" s="12"/>
      <c r="L644" s="36"/>
    </row>
    <row r="645" spans="2:12" ht="38.25">
      <c r="B645" s="13" t="s">
        <v>1526</v>
      </c>
      <c r="C645" s="28" t="s">
        <v>117</v>
      </c>
      <c r="D645" s="11" t="s">
        <v>3</v>
      </c>
      <c r="E645" s="13" t="s">
        <v>118</v>
      </c>
      <c r="F645" s="11" t="s">
        <v>59</v>
      </c>
      <c r="G645" s="12">
        <v>229.74</v>
      </c>
      <c r="H645" s="12"/>
      <c r="I645" s="30"/>
      <c r="J645" s="12"/>
      <c r="K645" s="12"/>
      <c r="L645" s="36"/>
    </row>
    <row r="646" spans="2:12" ht="25.5">
      <c r="B646" s="13" t="s">
        <v>1527</v>
      </c>
      <c r="C646" s="28" t="s">
        <v>81</v>
      </c>
      <c r="D646" s="11" t="s">
        <v>3</v>
      </c>
      <c r="E646" s="13" t="s">
        <v>82</v>
      </c>
      <c r="F646" s="11" t="s">
        <v>71</v>
      </c>
      <c r="G646" s="12">
        <v>2205.5</v>
      </c>
      <c r="H646" s="12"/>
      <c r="I646" s="30"/>
      <c r="J646" s="12"/>
      <c r="K646" s="12"/>
      <c r="L646" s="36"/>
    </row>
    <row r="647" spans="2:12">
      <c r="B647" s="6" t="s">
        <v>1528</v>
      </c>
      <c r="C647" s="26"/>
      <c r="D647" s="22"/>
      <c r="E647" s="6" t="s">
        <v>233</v>
      </c>
      <c r="F647" s="22"/>
      <c r="G647" s="7"/>
      <c r="H647" s="7"/>
      <c r="I647" s="31"/>
      <c r="J647" s="7"/>
      <c r="K647" s="7"/>
      <c r="L647" s="31"/>
    </row>
    <row r="648" spans="2:12" ht="25.5">
      <c r="B648" s="13" t="s">
        <v>1529</v>
      </c>
      <c r="C648" s="28" t="s">
        <v>81</v>
      </c>
      <c r="D648" s="11" t="s">
        <v>3</v>
      </c>
      <c r="E648" s="13" t="s">
        <v>82</v>
      </c>
      <c r="F648" s="11" t="s">
        <v>71</v>
      </c>
      <c r="G648" s="12">
        <v>1209.5999999999999</v>
      </c>
      <c r="H648" s="12"/>
      <c r="I648" s="30"/>
      <c r="J648" s="12"/>
      <c r="K648" s="12"/>
      <c r="L648" s="36"/>
    </row>
    <row r="649" spans="2:12">
      <c r="B649" s="6" t="s">
        <v>1530</v>
      </c>
      <c r="C649" s="26"/>
      <c r="D649" s="22"/>
      <c r="E649" s="6" t="s">
        <v>234</v>
      </c>
      <c r="F649" s="22"/>
      <c r="G649" s="7"/>
      <c r="H649" s="7"/>
      <c r="I649" s="31"/>
      <c r="J649" s="7"/>
      <c r="K649" s="7"/>
      <c r="L649" s="31"/>
    </row>
    <row r="650" spans="2:12" ht="51">
      <c r="B650" s="13" t="s">
        <v>1531</v>
      </c>
      <c r="C650" s="28" t="s">
        <v>211</v>
      </c>
      <c r="D650" s="11" t="s">
        <v>3</v>
      </c>
      <c r="E650" s="13" t="s">
        <v>212</v>
      </c>
      <c r="F650" s="11" t="s">
        <v>59</v>
      </c>
      <c r="G650" s="12">
        <v>229.74</v>
      </c>
      <c r="H650" s="12"/>
      <c r="I650" s="30"/>
      <c r="J650" s="12"/>
      <c r="K650" s="12"/>
      <c r="L650" s="36"/>
    </row>
    <row r="651" spans="2:12" ht="25.5">
      <c r="B651" s="13" t="s">
        <v>1532</v>
      </c>
      <c r="C651" s="28" t="s">
        <v>81</v>
      </c>
      <c r="D651" s="11" t="s">
        <v>3</v>
      </c>
      <c r="E651" s="13" t="s">
        <v>82</v>
      </c>
      <c r="F651" s="11" t="s">
        <v>71</v>
      </c>
      <c r="G651" s="12">
        <v>5697.55</v>
      </c>
      <c r="H651" s="12"/>
      <c r="I651" s="30"/>
      <c r="J651" s="12"/>
      <c r="K651" s="12"/>
      <c r="L651" s="36"/>
    </row>
    <row r="652" spans="2:12" ht="51">
      <c r="B652" s="13" t="s">
        <v>1533</v>
      </c>
      <c r="C652" s="28" t="s">
        <v>119</v>
      </c>
      <c r="D652" s="11" t="s">
        <v>3</v>
      </c>
      <c r="E652" s="13" t="s">
        <v>120</v>
      </c>
      <c r="F652" s="11" t="s">
        <v>59</v>
      </c>
      <c r="G652" s="12">
        <v>164.1</v>
      </c>
      <c r="H652" s="12"/>
      <c r="I652" s="30"/>
      <c r="J652" s="12"/>
      <c r="K652" s="12"/>
      <c r="L652" s="36"/>
    </row>
    <row r="653" spans="2:12" ht="25.5">
      <c r="B653" s="8" t="s">
        <v>1534</v>
      </c>
      <c r="C653" s="29" t="s">
        <v>63</v>
      </c>
      <c r="D653" s="9" t="s">
        <v>3</v>
      </c>
      <c r="E653" s="8" t="s">
        <v>64</v>
      </c>
      <c r="F653" s="9" t="s">
        <v>59</v>
      </c>
      <c r="G653" s="10">
        <v>229.74</v>
      </c>
      <c r="H653" s="10"/>
      <c r="I653" s="32"/>
      <c r="J653" s="10"/>
      <c r="K653" s="10"/>
      <c r="L653" s="37"/>
    </row>
    <row r="654" spans="2:12">
      <c r="B654" s="6" t="s">
        <v>1535</v>
      </c>
      <c r="C654" s="26"/>
      <c r="D654" s="22"/>
      <c r="E654" s="6" t="s">
        <v>235</v>
      </c>
      <c r="F654" s="22"/>
      <c r="G654" s="7"/>
      <c r="H654" s="7"/>
      <c r="I654" s="31"/>
      <c r="J654" s="7"/>
      <c r="K654" s="7"/>
      <c r="L654" s="31"/>
    </row>
    <row r="655" spans="2:12" ht="51">
      <c r="B655" s="13" t="s">
        <v>1536</v>
      </c>
      <c r="C655" s="28" t="s">
        <v>211</v>
      </c>
      <c r="D655" s="11" t="s">
        <v>3</v>
      </c>
      <c r="E655" s="13" t="s">
        <v>212</v>
      </c>
      <c r="F655" s="11" t="s">
        <v>59</v>
      </c>
      <c r="G655" s="12">
        <v>130</v>
      </c>
      <c r="H655" s="12"/>
      <c r="I655" s="30"/>
      <c r="J655" s="12"/>
      <c r="K655" s="12"/>
      <c r="L655" s="36"/>
    </row>
    <row r="656" spans="2:12" ht="25.5">
      <c r="B656" s="13" t="s">
        <v>1537</v>
      </c>
      <c r="C656" s="28" t="s">
        <v>81</v>
      </c>
      <c r="D656" s="11" t="s">
        <v>3</v>
      </c>
      <c r="E656" s="13" t="s">
        <v>82</v>
      </c>
      <c r="F656" s="11" t="s">
        <v>71</v>
      </c>
      <c r="G656" s="12">
        <v>3224</v>
      </c>
      <c r="H656" s="12"/>
      <c r="I656" s="30"/>
      <c r="J656" s="12"/>
      <c r="K656" s="12"/>
      <c r="L656" s="36"/>
    </row>
    <row r="657" spans="2:12">
      <c r="B657" s="6" t="s">
        <v>1538</v>
      </c>
      <c r="C657" s="26"/>
      <c r="D657" s="22"/>
      <c r="E657" s="6" t="s">
        <v>121</v>
      </c>
      <c r="F657" s="22"/>
      <c r="G657" s="7"/>
      <c r="H657" s="7"/>
      <c r="I657" s="31"/>
      <c r="J657" s="7"/>
      <c r="K657" s="7"/>
      <c r="L657" s="31"/>
    </row>
    <row r="658" spans="2:12" ht="51">
      <c r="B658" s="13" t="s">
        <v>1539</v>
      </c>
      <c r="C658" s="28" t="s">
        <v>122</v>
      </c>
      <c r="D658" s="11" t="s">
        <v>3</v>
      </c>
      <c r="E658" s="13" t="s">
        <v>123</v>
      </c>
      <c r="F658" s="11" t="s">
        <v>59</v>
      </c>
      <c r="G658" s="12">
        <v>1.04</v>
      </c>
      <c r="H658" s="12"/>
      <c r="I658" s="30"/>
      <c r="J658" s="12"/>
      <c r="K658" s="12"/>
      <c r="L658" s="36"/>
    </row>
    <row r="659" spans="2:12" ht="51">
      <c r="B659" s="13" t="s">
        <v>1540</v>
      </c>
      <c r="C659" s="28" t="s">
        <v>124</v>
      </c>
      <c r="D659" s="11" t="s">
        <v>3</v>
      </c>
      <c r="E659" s="13" t="s">
        <v>125</v>
      </c>
      <c r="F659" s="11" t="s">
        <v>59</v>
      </c>
      <c r="G659" s="12">
        <v>0.84</v>
      </c>
      <c r="H659" s="12"/>
      <c r="I659" s="30"/>
      <c r="J659" s="12"/>
      <c r="K659" s="12"/>
      <c r="L659" s="36"/>
    </row>
    <row r="660" spans="2:12" ht="25.5">
      <c r="B660" s="13" t="s">
        <v>1541</v>
      </c>
      <c r="C660" s="28" t="s">
        <v>126</v>
      </c>
      <c r="D660" s="11" t="s">
        <v>12</v>
      </c>
      <c r="E660" s="13" t="s">
        <v>127</v>
      </c>
      <c r="F660" s="11" t="s">
        <v>5</v>
      </c>
      <c r="G660" s="12">
        <v>6.5</v>
      </c>
      <c r="H660" s="12"/>
      <c r="I660" s="30"/>
      <c r="J660" s="12"/>
      <c r="K660" s="12"/>
      <c r="L660" s="36"/>
    </row>
    <row r="661" spans="2:12" ht="38.25">
      <c r="B661" s="13" t="s">
        <v>1542</v>
      </c>
      <c r="C661" s="28" t="s">
        <v>128</v>
      </c>
      <c r="D661" s="11" t="s">
        <v>3</v>
      </c>
      <c r="E661" s="13" t="s">
        <v>129</v>
      </c>
      <c r="F661" s="11" t="s">
        <v>5</v>
      </c>
      <c r="G661" s="12">
        <v>63.6</v>
      </c>
      <c r="H661" s="12"/>
      <c r="I661" s="30"/>
      <c r="J661" s="12"/>
      <c r="K661" s="12"/>
      <c r="L661" s="36"/>
    </row>
    <row r="662" spans="2:12" ht="38.25">
      <c r="B662" s="13" t="s">
        <v>1543</v>
      </c>
      <c r="C662" s="28" t="s">
        <v>130</v>
      </c>
      <c r="D662" s="11" t="s">
        <v>2</v>
      </c>
      <c r="E662" s="13" t="s">
        <v>131</v>
      </c>
      <c r="F662" s="11" t="s">
        <v>5</v>
      </c>
      <c r="G662" s="12">
        <v>9.5</v>
      </c>
      <c r="H662" s="12"/>
      <c r="I662" s="30"/>
      <c r="J662" s="12"/>
      <c r="K662" s="12"/>
      <c r="L662" s="36"/>
    </row>
    <row r="663" spans="2:12" ht="38.25">
      <c r="B663" s="13" t="s">
        <v>1544</v>
      </c>
      <c r="C663" s="28" t="s">
        <v>132</v>
      </c>
      <c r="D663" s="11" t="s">
        <v>2</v>
      </c>
      <c r="E663" s="13" t="s">
        <v>133</v>
      </c>
      <c r="F663" s="11" t="s">
        <v>5</v>
      </c>
      <c r="G663" s="12">
        <v>19</v>
      </c>
      <c r="H663" s="12"/>
      <c r="I663" s="30"/>
      <c r="J663" s="12"/>
      <c r="K663" s="12"/>
      <c r="L663" s="36"/>
    </row>
    <row r="664" spans="2:12" ht="38.25">
      <c r="B664" s="13" t="s">
        <v>1545</v>
      </c>
      <c r="C664" s="28" t="s">
        <v>134</v>
      </c>
      <c r="D664" s="11" t="s">
        <v>3</v>
      </c>
      <c r="E664" s="13" t="s">
        <v>135</v>
      </c>
      <c r="F664" s="11" t="s">
        <v>4</v>
      </c>
      <c r="G664" s="12">
        <v>6</v>
      </c>
      <c r="H664" s="12"/>
      <c r="I664" s="30"/>
      <c r="J664" s="12"/>
      <c r="K664" s="12"/>
      <c r="L664" s="36"/>
    </row>
    <row r="665" spans="2:12">
      <c r="B665" s="6" t="s">
        <v>1546</v>
      </c>
      <c r="C665" s="26"/>
      <c r="D665" s="22"/>
      <c r="E665" s="6" t="s">
        <v>216</v>
      </c>
      <c r="F665" s="22"/>
      <c r="G665" s="7"/>
      <c r="H665" s="7"/>
      <c r="I665" s="31"/>
      <c r="J665" s="7"/>
      <c r="K665" s="7"/>
      <c r="L665" s="31"/>
    </row>
    <row r="666" spans="2:12">
      <c r="B666" s="6" t="s">
        <v>1547</v>
      </c>
      <c r="C666" s="26"/>
      <c r="D666" s="22"/>
      <c r="E666" s="6" t="s">
        <v>236</v>
      </c>
      <c r="F666" s="22"/>
      <c r="G666" s="7"/>
      <c r="H666" s="7"/>
      <c r="I666" s="31"/>
      <c r="J666" s="7"/>
      <c r="K666" s="7"/>
      <c r="L666" s="31"/>
    </row>
    <row r="667" spans="2:12" ht="38.25">
      <c r="B667" s="13" t="s">
        <v>1548</v>
      </c>
      <c r="C667" s="28" t="s">
        <v>217</v>
      </c>
      <c r="D667" s="11" t="s">
        <v>2</v>
      </c>
      <c r="E667" s="13" t="s">
        <v>218</v>
      </c>
      <c r="F667" s="11" t="s">
        <v>5</v>
      </c>
      <c r="G667" s="12">
        <v>324</v>
      </c>
      <c r="H667" s="12"/>
      <c r="I667" s="30"/>
      <c r="J667" s="12"/>
      <c r="K667" s="12"/>
      <c r="L667" s="36"/>
    </row>
    <row r="668" spans="2:12" ht="38.25">
      <c r="B668" s="13" t="s">
        <v>1549</v>
      </c>
      <c r="C668" s="28" t="s">
        <v>219</v>
      </c>
      <c r="D668" s="11" t="s">
        <v>2</v>
      </c>
      <c r="E668" s="13" t="s">
        <v>220</v>
      </c>
      <c r="F668" s="11" t="s">
        <v>5</v>
      </c>
      <c r="G668" s="12">
        <v>522</v>
      </c>
      <c r="H668" s="12"/>
      <c r="I668" s="30"/>
      <c r="J668" s="12"/>
      <c r="K668" s="12"/>
      <c r="L668" s="36"/>
    </row>
    <row r="669" spans="2:12">
      <c r="B669" s="6" t="s">
        <v>1550</v>
      </c>
      <c r="C669" s="26"/>
      <c r="D669" s="22"/>
      <c r="E669" s="6" t="s">
        <v>221</v>
      </c>
      <c r="F669" s="22"/>
      <c r="G669" s="7"/>
      <c r="H669" s="7"/>
      <c r="I669" s="31"/>
      <c r="J669" s="7"/>
      <c r="K669" s="7"/>
      <c r="L669" s="31"/>
    </row>
    <row r="670" spans="2:12" ht="25.5">
      <c r="B670" s="13" t="s">
        <v>1551</v>
      </c>
      <c r="C670" s="28" t="s">
        <v>222</v>
      </c>
      <c r="D670" s="11" t="s">
        <v>3</v>
      </c>
      <c r="E670" s="13" t="s">
        <v>223</v>
      </c>
      <c r="F670" s="11" t="s">
        <v>4</v>
      </c>
      <c r="G670" s="12">
        <v>94</v>
      </c>
      <c r="H670" s="12"/>
      <c r="I670" s="30"/>
      <c r="J670" s="12"/>
      <c r="K670" s="12"/>
      <c r="L670" s="36"/>
    </row>
    <row r="671" spans="2:12" ht="38.25">
      <c r="B671" s="13" t="s">
        <v>1552</v>
      </c>
      <c r="C671" s="28" t="s">
        <v>224</v>
      </c>
      <c r="D671" s="11" t="s">
        <v>3</v>
      </c>
      <c r="E671" s="13" t="s">
        <v>225</v>
      </c>
      <c r="F671" s="11" t="s">
        <v>59</v>
      </c>
      <c r="G671" s="12">
        <v>165.44</v>
      </c>
      <c r="H671" s="12"/>
      <c r="I671" s="30"/>
      <c r="J671" s="12"/>
      <c r="K671" s="12"/>
      <c r="L671" s="36"/>
    </row>
    <row r="672" spans="2:12" ht="25.5">
      <c r="B672" s="13" t="s">
        <v>1553</v>
      </c>
      <c r="C672" s="28" t="s">
        <v>226</v>
      </c>
      <c r="D672" s="11" t="s">
        <v>3</v>
      </c>
      <c r="E672" s="13" t="s">
        <v>227</v>
      </c>
      <c r="F672" s="11" t="s">
        <v>71</v>
      </c>
      <c r="G672" s="12">
        <v>1588</v>
      </c>
      <c r="H672" s="12"/>
      <c r="I672" s="30"/>
      <c r="J672" s="12"/>
      <c r="K672" s="12"/>
      <c r="L672" s="36"/>
    </row>
    <row r="673" spans="2:12">
      <c r="B673" s="6" t="s">
        <v>1554</v>
      </c>
      <c r="C673" s="26"/>
      <c r="D673" s="22"/>
      <c r="E673" s="6" t="s">
        <v>136</v>
      </c>
      <c r="F673" s="22"/>
      <c r="G673" s="7"/>
      <c r="H673" s="7"/>
      <c r="I673" s="31"/>
      <c r="J673" s="7"/>
      <c r="K673" s="7"/>
      <c r="L673" s="31"/>
    </row>
    <row r="674" spans="2:12">
      <c r="B674" s="6" t="s">
        <v>1555</v>
      </c>
      <c r="C674" s="26"/>
      <c r="D674" s="22"/>
      <c r="E674" s="6" t="s">
        <v>137</v>
      </c>
      <c r="F674" s="22"/>
      <c r="G674" s="7"/>
      <c r="H674" s="7"/>
      <c r="I674" s="31"/>
      <c r="J674" s="7"/>
      <c r="K674" s="7"/>
      <c r="L674" s="31"/>
    </row>
    <row r="675" spans="2:12" ht="25.5">
      <c r="B675" s="13" t="s">
        <v>1556</v>
      </c>
      <c r="C675" s="28" t="s">
        <v>138</v>
      </c>
      <c r="D675" s="11" t="s">
        <v>83</v>
      </c>
      <c r="E675" s="13" t="s">
        <v>139</v>
      </c>
      <c r="F675" s="11" t="s">
        <v>16</v>
      </c>
      <c r="G675" s="12">
        <v>22.76</v>
      </c>
      <c r="H675" s="12"/>
      <c r="I675" s="30"/>
      <c r="J675" s="12"/>
      <c r="K675" s="12"/>
      <c r="L675" s="36"/>
    </row>
    <row r="676" spans="2:12" ht="25.5">
      <c r="B676" s="13" t="s">
        <v>1557</v>
      </c>
      <c r="C676" s="28" t="s">
        <v>140</v>
      </c>
      <c r="D676" s="11" t="s">
        <v>3</v>
      </c>
      <c r="E676" s="13" t="s">
        <v>141</v>
      </c>
      <c r="F676" s="11" t="s">
        <v>5</v>
      </c>
      <c r="G676" s="12">
        <v>22.5</v>
      </c>
      <c r="H676" s="12"/>
      <c r="I676" s="30"/>
      <c r="J676" s="12"/>
      <c r="K676" s="12"/>
      <c r="L676" s="36"/>
    </row>
    <row r="677" spans="2:12" ht="25.5">
      <c r="B677" s="13" t="s">
        <v>1558</v>
      </c>
      <c r="C677" s="28" t="s">
        <v>142</v>
      </c>
      <c r="D677" s="11" t="s">
        <v>3</v>
      </c>
      <c r="E677" s="13" t="s">
        <v>143</v>
      </c>
      <c r="F677" s="11" t="s">
        <v>59</v>
      </c>
      <c r="G677" s="12">
        <v>1.37</v>
      </c>
      <c r="H677" s="12"/>
      <c r="I677" s="30"/>
      <c r="J677" s="12"/>
      <c r="K677" s="12"/>
      <c r="L677" s="36"/>
    </row>
    <row r="678" spans="2:12" ht="25.5">
      <c r="B678" s="13" t="s">
        <v>1559</v>
      </c>
      <c r="C678" s="28" t="s">
        <v>144</v>
      </c>
      <c r="D678" s="11" t="s">
        <v>3</v>
      </c>
      <c r="E678" s="13" t="s">
        <v>145</v>
      </c>
      <c r="F678" s="11" t="s">
        <v>59</v>
      </c>
      <c r="G678" s="12">
        <v>0.23</v>
      </c>
      <c r="H678" s="12"/>
      <c r="I678" s="30"/>
      <c r="J678" s="12"/>
      <c r="K678" s="12"/>
      <c r="L678" s="36"/>
    </row>
    <row r="679" spans="2:12" ht="25.5">
      <c r="B679" s="13" t="s">
        <v>1560</v>
      </c>
      <c r="C679" s="28" t="s">
        <v>146</v>
      </c>
      <c r="D679" s="11" t="s">
        <v>3</v>
      </c>
      <c r="E679" s="13" t="s">
        <v>147</v>
      </c>
      <c r="F679" s="11" t="s">
        <v>62</v>
      </c>
      <c r="G679" s="12">
        <v>13.66</v>
      </c>
      <c r="H679" s="12"/>
      <c r="I679" s="30"/>
      <c r="J679" s="12"/>
      <c r="K679" s="12"/>
      <c r="L679" s="36"/>
    </row>
    <row r="680" spans="2:12" ht="38.25">
      <c r="B680" s="13" t="s">
        <v>1561</v>
      </c>
      <c r="C680" s="28" t="s">
        <v>148</v>
      </c>
      <c r="D680" s="11" t="s">
        <v>3</v>
      </c>
      <c r="E680" s="13" t="s">
        <v>149</v>
      </c>
      <c r="F680" s="11" t="s">
        <v>62</v>
      </c>
      <c r="G680" s="12">
        <v>3.6</v>
      </c>
      <c r="H680" s="12"/>
      <c r="I680" s="30"/>
      <c r="J680" s="12"/>
      <c r="K680" s="12"/>
      <c r="L680" s="36"/>
    </row>
    <row r="681" spans="2:12" ht="38.25">
      <c r="B681" s="13" t="s">
        <v>1562</v>
      </c>
      <c r="C681" s="28" t="s">
        <v>65</v>
      </c>
      <c r="D681" s="11" t="s">
        <v>3</v>
      </c>
      <c r="E681" s="13" t="s">
        <v>7</v>
      </c>
      <c r="F681" s="11" t="s">
        <v>59</v>
      </c>
      <c r="G681" s="12">
        <v>1.37</v>
      </c>
      <c r="H681" s="12"/>
      <c r="I681" s="30"/>
      <c r="J681" s="12"/>
      <c r="K681" s="12"/>
      <c r="L681" s="36"/>
    </row>
    <row r="682" spans="2:12" ht="25.5">
      <c r="B682" s="13" t="s">
        <v>1563</v>
      </c>
      <c r="C682" s="28" t="s">
        <v>150</v>
      </c>
      <c r="D682" s="11" t="s">
        <v>3</v>
      </c>
      <c r="E682" s="13" t="s">
        <v>151</v>
      </c>
      <c r="F682" s="11" t="s">
        <v>59</v>
      </c>
      <c r="G682" s="12">
        <v>0.14000000000000001</v>
      </c>
      <c r="H682" s="12"/>
      <c r="I682" s="30"/>
      <c r="J682" s="12"/>
      <c r="K682" s="12"/>
      <c r="L682" s="36"/>
    </row>
    <row r="683" spans="2:12" ht="38.25">
      <c r="B683" s="13" t="s">
        <v>1564</v>
      </c>
      <c r="C683" s="28" t="s">
        <v>66</v>
      </c>
      <c r="D683" s="11" t="s">
        <v>3</v>
      </c>
      <c r="E683" s="13" t="s">
        <v>8</v>
      </c>
      <c r="F683" s="11" t="s">
        <v>6</v>
      </c>
      <c r="G683" s="12">
        <v>45.11</v>
      </c>
      <c r="H683" s="12"/>
      <c r="I683" s="30"/>
      <c r="J683" s="12"/>
      <c r="K683" s="12"/>
      <c r="L683" s="36"/>
    </row>
    <row r="684" spans="2:12" ht="38.25">
      <c r="B684" s="13" t="s">
        <v>1565</v>
      </c>
      <c r="C684" s="28" t="s">
        <v>67</v>
      </c>
      <c r="D684" s="11" t="s">
        <v>3</v>
      </c>
      <c r="E684" s="13" t="s">
        <v>9</v>
      </c>
      <c r="F684" s="11" t="s">
        <v>6</v>
      </c>
      <c r="G684" s="12">
        <v>38.75</v>
      </c>
      <c r="H684" s="12"/>
      <c r="I684" s="30"/>
      <c r="J684" s="12"/>
      <c r="K684" s="12"/>
      <c r="L684" s="36"/>
    </row>
    <row r="685" spans="2:12" ht="38.25">
      <c r="B685" s="13" t="s">
        <v>1566</v>
      </c>
      <c r="C685" s="28" t="s">
        <v>68</v>
      </c>
      <c r="D685" s="11" t="s">
        <v>3</v>
      </c>
      <c r="E685" s="13" t="s">
        <v>10</v>
      </c>
      <c r="F685" s="11" t="s">
        <v>6</v>
      </c>
      <c r="G685" s="12">
        <v>89.09</v>
      </c>
      <c r="H685" s="12"/>
      <c r="I685" s="30"/>
      <c r="J685" s="12"/>
      <c r="K685" s="12"/>
      <c r="L685" s="36"/>
    </row>
    <row r="686" spans="2:12" ht="38.25">
      <c r="B686" s="13" t="s">
        <v>1567</v>
      </c>
      <c r="C686" s="28" t="s">
        <v>152</v>
      </c>
      <c r="D686" s="11" t="s">
        <v>3</v>
      </c>
      <c r="E686" s="13" t="s">
        <v>153</v>
      </c>
      <c r="F686" s="11" t="s">
        <v>62</v>
      </c>
      <c r="G686" s="12">
        <v>10.48</v>
      </c>
      <c r="H686" s="12"/>
      <c r="I686" s="30"/>
      <c r="J686" s="12"/>
      <c r="K686" s="12"/>
      <c r="L686" s="36"/>
    </row>
    <row r="687" spans="2:12" ht="38.25">
      <c r="B687" s="13" t="s">
        <v>1568</v>
      </c>
      <c r="C687" s="28" t="s">
        <v>154</v>
      </c>
      <c r="D687" s="11" t="s">
        <v>3</v>
      </c>
      <c r="E687" s="13" t="s">
        <v>155</v>
      </c>
      <c r="F687" s="11" t="s">
        <v>62</v>
      </c>
      <c r="G687" s="12">
        <v>36.42</v>
      </c>
      <c r="H687" s="12"/>
      <c r="I687" s="30"/>
      <c r="J687" s="12"/>
      <c r="K687" s="12"/>
      <c r="L687" s="36"/>
    </row>
    <row r="688" spans="2:12" ht="38.25">
      <c r="B688" s="13" t="s">
        <v>1569</v>
      </c>
      <c r="C688" s="28" t="s">
        <v>72</v>
      </c>
      <c r="D688" s="11" t="s">
        <v>3</v>
      </c>
      <c r="E688" s="13" t="s">
        <v>15</v>
      </c>
      <c r="F688" s="11" t="s">
        <v>62</v>
      </c>
      <c r="G688" s="12">
        <v>36.42</v>
      </c>
      <c r="H688" s="12"/>
      <c r="I688" s="30"/>
      <c r="J688" s="12"/>
      <c r="K688" s="12"/>
      <c r="L688" s="36"/>
    </row>
    <row r="689" spans="2:12" ht="25.5">
      <c r="B689" s="13" t="s">
        <v>1570</v>
      </c>
      <c r="C689" s="28" t="s">
        <v>90</v>
      </c>
      <c r="D689" s="11" t="s">
        <v>3</v>
      </c>
      <c r="E689" s="13" t="s">
        <v>91</v>
      </c>
      <c r="F689" s="11" t="s">
        <v>62</v>
      </c>
      <c r="G689" s="12">
        <v>36.42</v>
      </c>
      <c r="H689" s="12"/>
      <c r="I689" s="30"/>
      <c r="J689" s="12"/>
      <c r="K689" s="12"/>
      <c r="L689" s="36"/>
    </row>
    <row r="690" spans="2:12" ht="25.5">
      <c r="B690" s="13" t="s">
        <v>1571</v>
      </c>
      <c r="C690" s="28" t="s">
        <v>156</v>
      </c>
      <c r="D690" s="11" t="s">
        <v>3</v>
      </c>
      <c r="E690" s="13" t="s">
        <v>157</v>
      </c>
      <c r="F690" s="11" t="s">
        <v>62</v>
      </c>
      <c r="G690" s="12">
        <v>36.42</v>
      </c>
      <c r="H690" s="12"/>
      <c r="I690" s="30"/>
      <c r="J690" s="12"/>
      <c r="K690" s="12"/>
      <c r="L690" s="36"/>
    </row>
    <row r="691" spans="2:12" ht="63.75">
      <c r="B691" s="13" t="s">
        <v>1572</v>
      </c>
      <c r="C691" s="28" t="s">
        <v>158</v>
      </c>
      <c r="D691" s="11" t="s">
        <v>159</v>
      </c>
      <c r="E691" s="13" t="s">
        <v>160</v>
      </c>
      <c r="F691" s="11" t="s">
        <v>5</v>
      </c>
      <c r="G691" s="12">
        <v>22.76</v>
      </c>
      <c r="H691" s="12"/>
      <c r="I691" s="30"/>
      <c r="J691" s="12"/>
      <c r="K691" s="12"/>
      <c r="L691" s="36"/>
    </row>
    <row r="692" spans="2:12">
      <c r="B692" s="6" t="s">
        <v>1573</v>
      </c>
      <c r="C692" s="26"/>
      <c r="D692" s="22"/>
      <c r="E692" s="6" t="s">
        <v>161</v>
      </c>
      <c r="F692" s="22"/>
      <c r="G692" s="7"/>
      <c r="H692" s="7"/>
      <c r="I692" s="31"/>
      <c r="J692" s="7"/>
      <c r="K692" s="7"/>
      <c r="L692" s="31"/>
    </row>
    <row r="693" spans="2:12" ht="51">
      <c r="B693" s="13" t="s">
        <v>1574</v>
      </c>
      <c r="C693" s="28" t="s">
        <v>162</v>
      </c>
      <c r="D693" s="11" t="s">
        <v>159</v>
      </c>
      <c r="E693" s="13" t="s">
        <v>163</v>
      </c>
      <c r="F693" s="11" t="s">
        <v>62</v>
      </c>
      <c r="G693" s="12">
        <v>2.75</v>
      </c>
      <c r="H693" s="12"/>
      <c r="I693" s="30"/>
      <c r="J693" s="12"/>
      <c r="K693" s="12"/>
      <c r="L693" s="36"/>
    </row>
    <row r="694" spans="2:12" ht="51">
      <c r="B694" s="13" t="s">
        <v>1575</v>
      </c>
      <c r="C694" s="28" t="s">
        <v>164</v>
      </c>
      <c r="D694" s="11" t="s">
        <v>159</v>
      </c>
      <c r="E694" s="13" t="s">
        <v>165</v>
      </c>
      <c r="F694" s="11" t="s">
        <v>62</v>
      </c>
      <c r="G694" s="12">
        <v>9.26</v>
      </c>
      <c r="H694" s="12"/>
      <c r="I694" s="30"/>
      <c r="J694" s="12"/>
      <c r="K694" s="12"/>
      <c r="L694" s="36"/>
    </row>
    <row r="695" spans="2:12">
      <c r="B695" s="6" t="s">
        <v>1576</v>
      </c>
      <c r="C695" s="26"/>
      <c r="D695" s="22"/>
      <c r="E695" s="6" t="s">
        <v>166</v>
      </c>
      <c r="F695" s="22"/>
      <c r="G695" s="7"/>
      <c r="H695" s="7"/>
      <c r="I695" s="31"/>
      <c r="J695" s="7"/>
      <c r="K695" s="7"/>
      <c r="L695" s="31"/>
    </row>
    <row r="696" spans="2:12" ht="25.5">
      <c r="B696" s="13" t="s">
        <v>1577</v>
      </c>
      <c r="C696" s="28" t="s">
        <v>138</v>
      </c>
      <c r="D696" s="11" t="s">
        <v>83</v>
      </c>
      <c r="E696" s="13" t="s">
        <v>139</v>
      </c>
      <c r="F696" s="11" t="s">
        <v>16</v>
      </c>
      <c r="G696" s="12">
        <v>28</v>
      </c>
      <c r="H696" s="12"/>
      <c r="I696" s="30"/>
      <c r="J696" s="12"/>
      <c r="K696" s="12"/>
      <c r="L696" s="36"/>
    </row>
    <row r="697" spans="2:12" ht="25.5">
      <c r="B697" s="13" t="s">
        <v>1578</v>
      </c>
      <c r="C697" s="28" t="s">
        <v>167</v>
      </c>
      <c r="D697" s="11" t="s">
        <v>3</v>
      </c>
      <c r="E697" s="13" t="s">
        <v>168</v>
      </c>
      <c r="F697" s="11" t="s">
        <v>5</v>
      </c>
      <c r="G697" s="12">
        <v>28</v>
      </c>
      <c r="H697" s="12"/>
      <c r="I697" s="30"/>
      <c r="J697" s="12"/>
      <c r="K697" s="12"/>
      <c r="L697" s="36"/>
    </row>
    <row r="698" spans="2:12">
      <c r="B698" s="6" t="s">
        <v>1579</v>
      </c>
      <c r="C698" s="26"/>
      <c r="D698" s="22"/>
      <c r="E698" s="6" t="s">
        <v>169</v>
      </c>
      <c r="F698" s="22"/>
      <c r="G698" s="7"/>
      <c r="H698" s="7"/>
      <c r="I698" s="31"/>
      <c r="J698" s="7"/>
      <c r="K698" s="7"/>
      <c r="L698" s="31"/>
    </row>
    <row r="699" spans="2:12">
      <c r="B699" s="6" t="s">
        <v>1580</v>
      </c>
      <c r="C699" s="26"/>
      <c r="D699" s="22"/>
      <c r="E699" s="6" t="s">
        <v>170</v>
      </c>
      <c r="F699" s="22"/>
      <c r="G699" s="7"/>
      <c r="H699" s="7"/>
      <c r="I699" s="31"/>
      <c r="J699" s="7"/>
      <c r="K699" s="7"/>
      <c r="L699" s="31"/>
    </row>
    <row r="700" spans="2:12">
      <c r="B700" s="13" t="s">
        <v>1581</v>
      </c>
      <c r="C700" s="28" t="s">
        <v>171</v>
      </c>
      <c r="D700" s="11" t="s">
        <v>73</v>
      </c>
      <c r="E700" s="13" t="s">
        <v>172</v>
      </c>
      <c r="F700" s="11" t="s">
        <v>62</v>
      </c>
      <c r="G700" s="12">
        <v>453.77</v>
      </c>
      <c r="H700" s="12"/>
      <c r="I700" s="30"/>
      <c r="J700" s="12"/>
      <c r="K700" s="12"/>
      <c r="L700" s="36"/>
    </row>
    <row r="701" spans="2:12">
      <c r="B701" s="6" t="s">
        <v>1582</v>
      </c>
      <c r="C701" s="26"/>
      <c r="D701" s="22"/>
      <c r="E701" s="6" t="s">
        <v>173</v>
      </c>
      <c r="F701" s="22"/>
      <c r="G701" s="7"/>
      <c r="H701" s="7"/>
      <c r="I701" s="31"/>
      <c r="J701" s="7"/>
      <c r="K701" s="7"/>
      <c r="L701" s="31"/>
    </row>
    <row r="702" spans="2:12" ht="25.5">
      <c r="B702" s="13" t="s">
        <v>1583</v>
      </c>
      <c r="C702" s="28" t="s">
        <v>86</v>
      </c>
      <c r="D702" s="11" t="s">
        <v>3</v>
      </c>
      <c r="E702" s="13" t="s">
        <v>87</v>
      </c>
      <c r="F702" s="11" t="s">
        <v>59</v>
      </c>
      <c r="G702" s="12">
        <v>2.81</v>
      </c>
      <c r="H702" s="12"/>
      <c r="I702" s="30"/>
      <c r="J702" s="12"/>
      <c r="K702" s="12"/>
      <c r="L702" s="36"/>
    </row>
    <row r="703" spans="2:12" ht="25.5">
      <c r="B703" s="13" t="s">
        <v>1584</v>
      </c>
      <c r="C703" s="28" t="s">
        <v>88</v>
      </c>
      <c r="D703" s="11" t="s">
        <v>3</v>
      </c>
      <c r="E703" s="13" t="s">
        <v>89</v>
      </c>
      <c r="F703" s="11" t="s">
        <v>62</v>
      </c>
      <c r="G703" s="12">
        <v>28.06</v>
      </c>
      <c r="H703" s="12"/>
      <c r="I703" s="30"/>
      <c r="J703" s="12"/>
      <c r="K703" s="12"/>
      <c r="L703" s="36"/>
    </row>
    <row r="704" spans="2:12" ht="38.25">
      <c r="B704" s="13" t="s">
        <v>1585</v>
      </c>
      <c r="C704" s="28" t="s">
        <v>84</v>
      </c>
      <c r="D704" s="11" t="s">
        <v>3</v>
      </c>
      <c r="E704" s="13" t="s">
        <v>85</v>
      </c>
      <c r="F704" s="11" t="s">
        <v>62</v>
      </c>
      <c r="G704" s="12">
        <v>28.06</v>
      </c>
      <c r="H704" s="12"/>
      <c r="I704" s="30"/>
      <c r="J704" s="12"/>
      <c r="K704" s="12"/>
      <c r="L704" s="36"/>
    </row>
    <row r="705" spans="2:12" ht="25.5">
      <c r="B705" s="13" t="s">
        <v>1586</v>
      </c>
      <c r="C705" s="28" t="s">
        <v>174</v>
      </c>
      <c r="D705" s="11" t="s">
        <v>3</v>
      </c>
      <c r="E705" s="13" t="s">
        <v>175</v>
      </c>
      <c r="F705" s="11" t="s">
        <v>5</v>
      </c>
      <c r="G705" s="12">
        <v>34.81</v>
      </c>
      <c r="H705" s="12"/>
      <c r="I705" s="30"/>
      <c r="J705" s="12"/>
      <c r="K705" s="12"/>
      <c r="L705" s="36"/>
    </row>
    <row r="706" spans="2:12">
      <c r="B706" s="6" t="s">
        <v>1587</v>
      </c>
      <c r="C706" s="26"/>
      <c r="D706" s="22"/>
      <c r="E706" s="6" t="s">
        <v>176</v>
      </c>
      <c r="F706" s="22"/>
      <c r="G706" s="7"/>
      <c r="H706" s="7"/>
      <c r="I706" s="31"/>
      <c r="J706" s="7"/>
      <c r="K706" s="7"/>
      <c r="L706" s="31"/>
    </row>
    <row r="707" spans="2:12" ht="25.5">
      <c r="B707" s="13" t="s">
        <v>1588</v>
      </c>
      <c r="C707" s="28" t="s">
        <v>90</v>
      </c>
      <c r="D707" s="11" t="s">
        <v>3</v>
      </c>
      <c r="E707" s="13" t="s">
        <v>91</v>
      </c>
      <c r="F707" s="11" t="s">
        <v>62</v>
      </c>
      <c r="G707" s="12">
        <v>151.05000000000001</v>
      </c>
      <c r="H707" s="12"/>
      <c r="I707" s="30"/>
      <c r="J707" s="12"/>
      <c r="K707" s="12"/>
      <c r="L707" s="36"/>
    </row>
    <row r="708" spans="2:12" ht="25.5">
      <c r="B708" s="13" t="s">
        <v>1589</v>
      </c>
      <c r="C708" s="28" t="s">
        <v>156</v>
      </c>
      <c r="D708" s="11" t="s">
        <v>3</v>
      </c>
      <c r="E708" s="13" t="s">
        <v>157</v>
      </c>
      <c r="F708" s="11" t="s">
        <v>62</v>
      </c>
      <c r="G708" s="12">
        <v>151.05000000000001</v>
      </c>
      <c r="H708" s="12"/>
      <c r="I708" s="30"/>
      <c r="J708" s="12"/>
      <c r="K708" s="12"/>
      <c r="L708" s="36"/>
    </row>
    <row r="709" spans="2:12">
      <c r="B709" s="6" t="s">
        <v>1590</v>
      </c>
      <c r="C709" s="26"/>
      <c r="D709" s="22"/>
      <c r="E709" s="6" t="s">
        <v>213</v>
      </c>
      <c r="F709" s="22"/>
      <c r="G709" s="7"/>
      <c r="H709" s="7"/>
      <c r="I709" s="31"/>
      <c r="J709" s="7"/>
      <c r="K709" s="7"/>
      <c r="L709" s="31"/>
    </row>
    <row r="710" spans="2:12" ht="38.25">
      <c r="B710" s="13" t="s">
        <v>1591</v>
      </c>
      <c r="C710" s="28" t="s">
        <v>177</v>
      </c>
      <c r="D710" s="11" t="s">
        <v>3</v>
      </c>
      <c r="E710" s="13" t="s">
        <v>178</v>
      </c>
      <c r="F710" s="11" t="s">
        <v>59</v>
      </c>
      <c r="G710" s="12">
        <v>5.36</v>
      </c>
      <c r="H710" s="12"/>
      <c r="I710" s="30"/>
      <c r="J710" s="12"/>
      <c r="K710" s="12"/>
      <c r="L710" s="36"/>
    </row>
    <row r="711" spans="2:12" ht="38.25">
      <c r="B711" s="13" t="s">
        <v>1592</v>
      </c>
      <c r="C711" s="28" t="s">
        <v>179</v>
      </c>
      <c r="D711" s="11" t="s">
        <v>3</v>
      </c>
      <c r="E711" s="13" t="s">
        <v>180</v>
      </c>
      <c r="F711" s="11" t="s">
        <v>5</v>
      </c>
      <c r="G711" s="12">
        <v>50.32</v>
      </c>
      <c r="H711" s="12"/>
      <c r="I711" s="30"/>
      <c r="J711" s="12"/>
      <c r="K711" s="12"/>
      <c r="L711" s="36"/>
    </row>
    <row r="712" spans="2:12" ht="25.5">
      <c r="B712" s="13" t="s">
        <v>1593</v>
      </c>
      <c r="C712" s="28" t="s">
        <v>181</v>
      </c>
      <c r="D712" s="11" t="s">
        <v>3</v>
      </c>
      <c r="E712" s="13" t="s">
        <v>182</v>
      </c>
      <c r="F712" s="11" t="s">
        <v>62</v>
      </c>
      <c r="G712" s="12">
        <v>88.06</v>
      </c>
      <c r="H712" s="12"/>
      <c r="I712" s="30"/>
      <c r="J712" s="12"/>
      <c r="K712" s="12"/>
      <c r="L712" s="36"/>
    </row>
    <row r="713" spans="2:12" ht="25.5">
      <c r="B713" s="13" t="s">
        <v>1594</v>
      </c>
      <c r="C713" s="28" t="s">
        <v>183</v>
      </c>
      <c r="D713" s="11" t="s">
        <v>3</v>
      </c>
      <c r="E713" s="13" t="s">
        <v>184</v>
      </c>
      <c r="F713" s="11" t="s">
        <v>5</v>
      </c>
      <c r="G713" s="12">
        <v>5.24</v>
      </c>
      <c r="H713" s="12"/>
      <c r="I713" s="30"/>
      <c r="J713" s="12"/>
      <c r="K713" s="12"/>
      <c r="L713" s="36"/>
    </row>
    <row r="714" spans="2:12">
      <c r="B714" s="13" t="s">
        <v>1595</v>
      </c>
      <c r="C714" s="28" t="s">
        <v>185</v>
      </c>
      <c r="D714" s="11" t="s">
        <v>70</v>
      </c>
      <c r="E714" s="13" t="s">
        <v>186</v>
      </c>
      <c r="F714" s="11" t="s">
        <v>16</v>
      </c>
      <c r="G714" s="12">
        <v>5.24</v>
      </c>
      <c r="H714" s="12"/>
      <c r="I714" s="30"/>
      <c r="J714" s="12"/>
      <c r="K714" s="12"/>
      <c r="L714" s="36"/>
    </row>
    <row r="715" spans="2:12" ht="25.5">
      <c r="B715" s="13" t="s">
        <v>1596</v>
      </c>
      <c r="C715" s="28" t="s">
        <v>187</v>
      </c>
      <c r="D715" s="11" t="s">
        <v>3</v>
      </c>
      <c r="E715" s="13" t="s">
        <v>188</v>
      </c>
      <c r="F715" s="11" t="s">
        <v>62</v>
      </c>
      <c r="G715" s="12">
        <v>13.77</v>
      </c>
      <c r="H715" s="12"/>
      <c r="I715" s="30"/>
      <c r="J715" s="12"/>
      <c r="K715" s="12"/>
      <c r="L715" s="36"/>
    </row>
    <row r="716" spans="2:12">
      <c r="B716" s="6" t="s">
        <v>1597</v>
      </c>
      <c r="C716" s="26"/>
      <c r="D716" s="22"/>
      <c r="E716" s="6" t="s">
        <v>189</v>
      </c>
      <c r="F716" s="22"/>
      <c r="G716" s="7"/>
      <c r="H716" s="7"/>
      <c r="I716" s="31"/>
      <c r="J716" s="7"/>
      <c r="K716" s="7"/>
      <c r="L716" s="31"/>
    </row>
    <row r="717" spans="2:12" ht="51">
      <c r="B717" s="13" t="s">
        <v>1598</v>
      </c>
      <c r="C717" s="28" t="s">
        <v>190</v>
      </c>
      <c r="D717" s="11" t="s">
        <v>3</v>
      </c>
      <c r="E717" s="13" t="s">
        <v>191</v>
      </c>
      <c r="F717" s="11" t="s">
        <v>59</v>
      </c>
      <c r="G717" s="12">
        <v>38.86</v>
      </c>
      <c r="H717" s="12"/>
      <c r="I717" s="30"/>
      <c r="J717" s="12"/>
      <c r="K717" s="12"/>
      <c r="L717" s="36"/>
    </row>
    <row r="718" spans="2:12" ht="38.25">
      <c r="B718" s="13" t="s">
        <v>1599</v>
      </c>
      <c r="C718" s="28" t="s">
        <v>192</v>
      </c>
      <c r="D718" s="11" t="s">
        <v>3</v>
      </c>
      <c r="E718" s="13" t="s">
        <v>193</v>
      </c>
      <c r="F718" s="11" t="s">
        <v>4</v>
      </c>
      <c r="G718" s="12">
        <v>2</v>
      </c>
      <c r="H718" s="12"/>
      <c r="I718" s="30"/>
      <c r="J718" s="12"/>
      <c r="K718" s="12"/>
      <c r="L718" s="36"/>
    </row>
    <row r="719" spans="2:12" ht="38.25">
      <c r="B719" s="13" t="s">
        <v>1600</v>
      </c>
      <c r="C719" s="28" t="s">
        <v>194</v>
      </c>
      <c r="D719" s="11" t="s">
        <v>3</v>
      </c>
      <c r="E719" s="13" t="s">
        <v>195</v>
      </c>
      <c r="F719" s="11" t="s">
        <v>4</v>
      </c>
      <c r="G719" s="12">
        <v>1</v>
      </c>
      <c r="H719" s="12"/>
      <c r="I719" s="30"/>
      <c r="J719" s="12"/>
      <c r="K719" s="12"/>
      <c r="L719" s="36"/>
    </row>
    <row r="720" spans="2:12" ht="38.25">
      <c r="B720" s="13" t="s">
        <v>1601</v>
      </c>
      <c r="C720" s="28" t="s">
        <v>196</v>
      </c>
      <c r="D720" s="11" t="s">
        <v>3</v>
      </c>
      <c r="E720" s="13" t="s">
        <v>197</v>
      </c>
      <c r="F720" s="11" t="s">
        <v>4</v>
      </c>
      <c r="G720" s="12">
        <v>1</v>
      </c>
      <c r="H720" s="12"/>
      <c r="I720" s="30"/>
      <c r="J720" s="12"/>
      <c r="K720" s="12"/>
      <c r="L720" s="36"/>
    </row>
    <row r="721" spans="2:12" ht="51">
      <c r="B721" s="13" t="s">
        <v>1602</v>
      </c>
      <c r="C721" s="28" t="s">
        <v>198</v>
      </c>
      <c r="D721" s="11" t="s">
        <v>3</v>
      </c>
      <c r="E721" s="13" t="s">
        <v>199</v>
      </c>
      <c r="F721" s="11" t="s">
        <v>59</v>
      </c>
      <c r="G721" s="12">
        <v>18.18</v>
      </c>
      <c r="H721" s="12"/>
      <c r="I721" s="30"/>
      <c r="J721" s="12"/>
      <c r="K721" s="12"/>
      <c r="L721" s="36"/>
    </row>
    <row r="722" spans="2:12">
      <c r="B722" s="6" t="s">
        <v>1603</v>
      </c>
      <c r="C722" s="26"/>
      <c r="D722" s="22"/>
      <c r="E722" s="6" t="s">
        <v>214</v>
      </c>
      <c r="F722" s="22"/>
      <c r="G722" s="7"/>
      <c r="H722" s="7"/>
      <c r="I722" s="31"/>
      <c r="J722" s="7"/>
      <c r="K722" s="7"/>
      <c r="L722" s="31"/>
    </row>
    <row r="723" spans="2:12">
      <c r="B723" s="13" t="s">
        <v>1604</v>
      </c>
      <c r="C723" s="28" t="s">
        <v>92</v>
      </c>
      <c r="D723" s="11" t="s">
        <v>3</v>
      </c>
      <c r="E723" s="13" t="s">
        <v>93</v>
      </c>
      <c r="F723" s="11" t="s">
        <v>62</v>
      </c>
      <c r="G723" s="12">
        <v>781.72</v>
      </c>
      <c r="H723" s="12"/>
      <c r="I723" s="30"/>
      <c r="J723" s="12"/>
      <c r="K723" s="12"/>
      <c r="L723" s="36"/>
    </row>
    <row r="724" spans="2:12">
      <c r="B724" s="13" t="s">
        <v>1605</v>
      </c>
      <c r="C724" s="28" t="s">
        <v>69</v>
      </c>
      <c r="D724" s="11" t="s">
        <v>3</v>
      </c>
      <c r="E724" s="13" t="s">
        <v>79</v>
      </c>
      <c r="F724" s="11" t="s">
        <v>62</v>
      </c>
      <c r="G724" s="12">
        <v>781.72</v>
      </c>
      <c r="H724" s="12"/>
      <c r="I724" s="30"/>
      <c r="J724" s="12"/>
      <c r="K724" s="12"/>
      <c r="L724" s="36"/>
    </row>
    <row r="725" spans="2:12" ht="12.75" customHeight="1">
      <c r="B725" s="6" t="s">
        <v>1606</v>
      </c>
      <c r="C725" s="26"/>
      <c r="D725" s="22"/>
      <c r="E725" s="6" t="s">
        <v>241</v>
      </c>
      <c r="F725" s="22"/>
      <c r="G725" s="7"/>
      <c r="H725" s="7"/>
      <c r="I725" s="31"/>
      <c r="J725" s="7"/>
      <c r="K725" s="7"/>
      <c r="L725" s="31"/>
    </row>
    <row r="726" spans="2:12" ht="12.75" customHeight="1">
      <c r="B726" s="13" t="s">
        <v>1607</v>
      </c>
      <c r="C726" s="28" t="s">
        <v>242</v>
      </c>
      <c r="D726" s="11" t="s">
        <v>3</v>
      </c>
      <c r="E726" s="13" t="s">
        <v>243</v>
      </c>
      <c r="F726" s="11" t="s">
        <v>4</v>
      </c>
      <c r="G726" s="12">
        <v>2</v>
      </c>
      <c r="H726" s="12"/>
      <c r="I726" s="30"/>
      <c r="J726" s="12"/>
      <c r="K726" s="12"/>
      <c r="L726" s="36"/>
    </row>
    <row r="727" spans="2:12">
      <c r="B727" s="6" t="s">
        <v>1608</v>
      </c>
      <c r="C727" s="26"/>
      <c r="D727" s="22"/>
      <c r="E727" s="6" t="s">
        <v>244</v>
      </c>
      <c r="F727" s="22"/>
      <c r="G727" s="7"/>
      <c r="H727" s="7"/>
      <c r="I727" s="31"/>
      <c r="J727" s="7"/>
      <c r="K727" s="7"/>
      <c r="L727" s="31"/>
    </row>
    <row r="728" spans="2:12">
      <c r="B728" s="13" t="s">
        <v>1609</v>
      </c>
      <c r="C728" s="28" t="s">
        <v>245</v>
      </c>
      <c r="D728" s="11" t="s">
        <v>14</v>
      </c>
      <c r="E728" s="13" t="s">
        <v>246</v>
      </c>
      <c r="F728" s="11" t="s">
        <v>62</v>
      </c>
      <c r="G728" s="12">
        <v>363.9</v>
      </c>
      <c r="H728" s="12"/>
      <c r="I728" s="30"/>
      <c r="J728" s="12"/>
      <c r="K728" s="12"/>
      <c r="L728" s="36"/>
    </row>
    <row r="729" spans="2:12">
      <c r="B729" s="13" t="s">
        <v>1610</v>
      </c>
      <c r="C729" s="28" t="s">
        <v>247</v>
      </c>
      <c r="D729" s="11" t="s">
        <v>14</v>
      </c>
      <c r="E729" s="13" t="s">
        <v>248</v>
      </c>
      <c r="F729" s="11" t="s">
        <v>62</v>
      </c>
      <c r="G729" s="12">
        <v>363.9</v>
      </c>
      <c r="H729" s="12"/>
      <c r="I729" s="30"/>
      <c r="J729" s="12"/>
      <c r="K729" s="12"/>
      <c r="L729" s="36"/>
    </row>
    <row r="730" spans="2:12" ht="38.25">
      <c r="B730" s="13" t="s">
        <v>1611</v>
      </c>
      <c r="C730" s="28" t="s">
        <v>249</v>
      </c>
      <c r="D730" s="11" t="s">
        <v>250</v>
      </c>
      <c r="E730" s="13" t="s">
        <v>251</v>
      </c>
      <c r="F730" s="11" t="s">
        <v>62</v>
      </c>
      <c r="G730" s="12">
        <v>363.9</v>
      </c>
      <c r="H730" s="12"/>
      <c r="I730" s="30"/>
      <c r="J730" s="12"/>
      <c r="K730" s="12"/>
      <c r="L730" s="36"/>
    </row>
    <row r="731" spans="2:12" ht="38.25">
      <c r="B731" s="13" t="s">
        <v>1612</v>
      </c>
      <c r="C731" s="28" t="s">
        <v>252</v>
      </c>
      <c r="D731" s="11" t="s">
        <v>250</v>
      </c>
      <c r="E731" s="13" t="s">
        <v>253</v>
      </c>
      <c r="F731" s="11" t="s">
        <v>62</v>
      </c>
      <c r="G731" s="12">
        <v>363.9</v>
      </c>
      <c r="H731" s="12"/>
      <c r="I731" s="30"/>
      <c r="J731" s="12"/>
      <c r="K731" s="12"/>
      <c r="L731" s="36"/>
    </row>
    <row r="733" spans="2:12" ht="24" customHeight="1">
      <c r="B733" s="66"/>
      <c r="C733" s="67"/>
      <c r="D733" s="67"/>
      <c r="E733" s="68" t="s">
        <v>1613</v>
      </c>
      <c r="F733" s="67"/>
      <c r="G733" s="67"/>
      <c r="H733" s="67"/>
      <c r="I733" s="67"/>
      <c r="J733" s="67"/>
      <c r="K733" s="69"/>
      <c r="L733" s="70"/>
    </row>
    <row r="734" spans="2:12" ht="24" customHeight="1">
      <c r="B734" s="55"/>
      <c r="C734" s="56"/>
      <c r="D734" s="56"/>
      <c r="E734" s="65" t="s">
        <v>1614</v>
      </c>
      <c r="F734" s="56"/>
      <c r="G734" s="56"/>
      <c r="H734" s="56"/>
      <c r="I734" s="56"/>
      <c r="J734" s="56"/>
      <c r="K734" s="57"/>
      <c r="L734" s="58"/>
    </row>
    <row r="735" spans="2:12" ht="24" customHeight="1">
      <c r="B735" s="55"/>
      <c r="C735" s="56"/>
      <c r="D735" s="56"/>
      <c r="E735" s="65" t="s">
        <v>1615</v>
      </c>
      <c r="F735" s="56"/>
      <c r="G735" s="56"/>
      <c r="H735" s="56"/>
      <c r="I735" s="56"/>
      <c r="J735" s="56"/>
      <c r="K735" s="57"/>
      <c r="L735" s="71"/>
    </row>
    <row r="742" spans="5:12" ht="15" thickBot="1">
      <c r="E742" s="72"/>
      <c r="F742" s="24"/>
      <c r="H742" s="1"/>
      <c r="I742" s="1"/>
      <c r="J742" s="1"/>
      <c r="K742" s="1"/>
      <c r="L742" s="1"/>
    </row>
    <row r="743" spans="5:12" ht="15.75">
      <c r="E743" s="73"/>
      <c r="F743" s="24"/>
      <c r="H743" s="1"/>
      <c r="I743" s="1"/>
      <c r="J743" s="1"/>
      <c r="K743" s="1"/>
      <c r="L743" s="1"/>
    </row>
    <row r="744" spans="5:12" ht="15">
      <c r="E744" s="74"/>
      <c r="F744" s="24"/>
      <c r="H744" s="1"/>
      <c r="I744" s="1"/>
      <c r="J744" s="1"/>
      <c r="K744" s="1"/>
      <c r="L744" s="1"/>
    </row>
    <row r="745" spans="5:12" ht="15">
      <c r="E745" s="74"/>
      <c r="F745" s="24"/>
      <c r="H745" s="1"/>
      <c r="I745" s="1"/>
      <c r="J745" s="1"/>
      <c r="K745" s="1"/>
      <c r="L745" s="1"/>
    </row>
    <row r="746" spans="5:12">
      <c r="F746" s="24"/>
      <c r="H746" s="1"/>
      <c r="I746" s="1"/>
      <c r="J746" s="1"/>
      <c r="K746" s="1"/>
      <c r="L746" s="1"/>
    </row>
  </sheetData>
  <mergeCells count="11">
    <mergeCell ref="B2:L5"/>
    <mergeCell ref="B17:B18"/>
    <mergeCell ref="C17:C18"/>
    <mergeCell ref="D17:D18"/>
    <mergeCell ref="E17:E18"/>
    <mergeCell ref="F17:F18"/>
    <mergeCell ref="G17:G18"/>
    <mergeCell ref="H17:H18"/>
    <mergeCell ref="I17:I18"/>
    <mergeCell ref="L17:L18"/>
    <mergeCell ref="B7:L7"/>
  </mergeCells>
  <conditionalFormatting sqref="C27:C30">
    <cfRule type="duplicateValues" dxfId="0" priority="1"/>
  </conditionalFormatting>
  <pageMargins left="0.51181102362204722" right="0.51181102362204722" top="0.43307086614173229" bottom="0.47244094488188981" header="0.39370078740157483" footer="0.31496062992125984"/>
  <pageSetup paperSize="9" scale="71" fitToHeight="0" orientation="landscape" r:id="rId1"/>
  <headerFooter>
    <oddHeader>&amp;L &amp;C &amp;R</oddHeader>
    <oddFooter>&amp;L &amp;C &amp;R&amp;"Aptos Narrow,Negrito"&amp;9&amp;K00-033PAG.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BDI</vt:lpstr>
      <vt:lpstr>Modelo Proposta Financeira</vt:lpstr>
      <vt:lpstr>BDI!Area_de_impressao</vt:lpstr>
      <vt:lpstr>'Modelo Proposta Financeira'!Area_de_impressao</vt:lpstr>
      <vt:lpstr>'Modelo Proposta Financeira'!Titulos_de_impressao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Mariene Valesan</cp:lastModifiedBy>
  <cp:revision>0</cp:revision>
  <cp:lastPrinted>2025-10-08T17:26:10Z</cp:lastPrinted>
  <dcterms:created xsi:type="dcterms:W3CDTF">2024-09-14T14:24:19Z</dcterms:created>
  <dcterms:modified xsi:type="dcterms:W3CDTF">2025-10-08T18:46:42Z</dcterms:modified>
</cp:coreProperties>
</file>